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bin" ContentType="application/vnd.openxmlformats-officedocument.spreadsheetml.printerSettings"/>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Override PartName="/xl/embeddings/oleObject_12_0.bin" ContentType="application/vnd.openxmlformats-officedocument.oleObject"/>
  <Override PartName="/xl/embeddings/oleObject_13_0.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65476" windowWidth="11640" windowHeight="8775" tabRatio="898" firstSheet="8" activeTab="12"/>
  </bookViews>
  <sheets>
    <sheet name="TMR(基本ﾃﾞｰﾀ)" sheetId="1" r:id="rId1"/>
    <sheet name="多項式回帰" sheetId="2" r:id="rId2"/>
    <sheet name="回帰TMR" sheetId="3" r:id="rId3"/>
    <sheet name="回帰誤差％" sheetId="4" r:id="rId4"/>
    <sheet name="回帰誤差％(グラフ用)" sheetId="5" r:id="rId5"/>
    <sheet name="Graph回帰誤差" sheetId="6" r:id="rId6"/>
    <sheet name="Scp,Sc,Sp " sheetId="7" r:id="rId7"/>
    <sheet name="空中軸外(Varian 10xサンプル）" sheetId="8" r:id="rId8"/>
    <sheet name="空中軸外 (Siemens 10xサンプル)" sheetId="9" r:id="rId9"/>
    <sheet name="WF算出サンプル" sheetId="10" r:id="rId10"/>
    <sheet name="kの求め方" sheetId="11" r:id="rId11"/>
    <sheet name="矩形用計算シート" sheetId="12" r:id="rId12"/>
    <sheet name="矩形用計算シート (Day法)" sheetId="13" r:id="rId13"/>
    <sheet name="Varian不整形" sheetId="14" r:id="rId14"/>
    <sheet name="Siemens  and Elekta 不整形" sheetId="15" r:id="rId15"/>
  </sheets>
  <definedNames/>
  <calcPr fullCalcOnLoad="1"/>
</workbook>
</file>

<file path=xl/comments8.xml><?xml version="1.0" encoding="utf-8"?>
<comments xmlns="http://schemas.openxmlformats.org/spreadsheetml/2006/main">
  <authors>
    <author>Tomio Koyama</author>
  </authors>
  <commentList>
    <comment ref="R43" authorId="0">
      <text>
        <r>
          <rPr>
            <b/>
            <sz val="9"/>
            <rFont val="ＭＳ Ｐゴシック"/>
            <family val="3"/>
          </rPr>
          <t>Tomio Koyama:</t>
        </r>
        <r>
          <rPr>
            <sz val="9"/>
            <rFont val="ＭＳ Ｐゴシック"/>
            <family val="3"/>
          </rPr>
          <t xml:space="preserve">
</t>
        </r>
      </text>
    </comment>
  </commentList>
</comments>
</file>

<file path=xl/comments9.xml><?xml version="1.0" encoding="utf-8"?>
<comments xmlns="http://schemas.openxmlformats.org/spreadsheetml/2006/main">
  <authors>
    <author>Tomio Koyama</author>
  </authors>
  <commentList>
    <comment ref="R43" authorId="0">
      <text>
        <r>
          <rPr>
            <b/>
            <sz val="9"/>
            <rFont val="ＭＳ Ｐゴシック"/>
            <family val="3"/>
          </rPr>
          <t>Tomio Koyama:</t>
        </r>
        <r>
          <rPr>
            <sz val="9"/>
            <rFont val="ＭＳ Ｐゴシック"/>
            <family val="3"/>
          </rPr>
          <t xml:space="preserve">
</t>
        </r>
      </text>
    </comment>
  </commentList>
</comments>
</file>

<file path=xl/sharedStrings.xml><?xml version="1.0" encoding="utf-8"?>
<sst xmlns="http://schemas.openxmlformats.org/spreadsheetml/2006/main" count="386" uniqueCount="253">
  <si>
    <t>depth,cm</t>
  </si>
  <si>
    <t>辺cm</t>
  </si>
  <si>
    <t>半径cm</t>
  </si>
  <si>
    <t>TMR(TPR) 基礎データ　入力シート</t>
  </si>
  <si>
    <t>施設名</t>
  </si>
  <si>
    <t>装置名</t>
  </si>
  <si>
    <t>エネルギー</t>
  </si>
  <si>
    <t>エネルギー</t>
  </si>
  <si>
    <t>計算式の基本形</t>
  </si>
  <si>
    <t>TMR(TPR) 回帰誤差％</t>
  </si>
  <si>
    <t>TMR(TPR) 回帰TMR</t>
  </si>
  <si>
    <t>正規化する深さを、照射野ごとに変化させない。（TMR=10x10の最大線量深、TPR=10cm深）</t>
  </si>
  <si>
    <t>正方形</t>
  </si>
  <si>
    <t>円形</t>
  </si>
  <si>
    <t>縦軸（depth,cm）は、最大線量深を先頭行にし、必要に応じて値を変える、ピッチも等間隔でなくてもよい。照射野も同様である。</t>
  </si>
  <si>
    <t>y = 5.493835E-06x3 - 4.813355E-04x2 + 1.374459E-02x + 9.025240E-01</t>
  </si>
  <si>
    <t>y = 9.196496E-06x3 - 8.185115E-04x2 + 2.476209E-02x + 8.264283E-01</t>
  </si>
  <si>
    <t>y = 2.304486E-05x3 - 1.155783E-03x2 + 2.055301E-02x + 9.207641E-01</t>
  </si>
  <si>
    <t>Sc,Scp,Sp 入力シート</t>
  </si>
  <si>
    <t>Sc：コリメータ散乱係数（空中出力係数）　　Scp：全散乱係数（旧・照射野係数）　　Sp：ファントム散乱係数</t>
  </si>
  <si>
    <t>Scの測定法は、ミニファントムがbestだが、使用エネルギーに対応したビルドアップキャップでもOK。</t>
  </si>
  <si>
    <t>RTPSのメーカーによっては、TMRを使用の場合、Scをﾋﾞﾙﾄﾞｱｯﾌﾟｷｬｯﾌﾟでの測定値を要求するものもあるが、ここではすべてのSc測定についてミニファントムを推奨。</t>
  </si>
  <si>
    <r>
      <t>ScpはTMR(TPR)の基準深での値を入力すること</t>
    </r>
    <r>
      <rPr>
        <sz val="10"/>
        <color indexed="10"/>
        <rFont val="Osaka"/>
        <family val="3"/>
      </rPr>
      <t>（重要なポイント）</t>
    </r>
  </si>
  <si>
    <t>SpはSc,Scpを入力することで、計算結果を表示</t>
  </si>
  <si>
    <t>Sc</t>
  </si>
  <si>
    <t>Scp</t>
  </si>
  <si>
    <t>Sp</t>
  </si>
  <si>
    <t>回帰計算式Sc</t>
  </si>
  <si>
    <t>回帰計算式Scp</t>
  </si>
  <si>
    <t>回帰計算式Sp</t>
  </si>
  <si>
    <t>Sc誤差</t>
  </si>
  <si>
    <t>Scp誤差</t>
  </si>
  <si>
    <t>Sp誤差</t>
  </si>
  <si>
    <t>y = -2.787164E-07x4 + 3.190552E-05x3 - 1.402054E-03x2 + 2.987265E-02x + 8.127490E-01</t>
  </si>
  <si>
    <t>depth, cm</t>
  </si>
  <si>
    <t>３次</t>
  </si>
  <si>
    <t>２次</t>
  </si>
  <si>
    <t>１次</t>
  </si>
  <si>
    <t>定数</t>
  </si>
  <si>
    <t>すでにExcelのシートにデータがある場合は、TMR(基本）のワークシートの前に、そのワークシートごとコピーする。</t>
  </si>
  <si>
    <t>Depth(Dmax)</t>
  </si>
  <si>
    <r>
      <t>三次の係数 a</t>
    </r>
    <r>
      <rPr>
        <vertAlign val="subscript"/>
        <sz val="10"/>
        <rFont val="ＭＳ Ｐゴシック"/>
        <family val="3"/>
      </rPr>
      <t>3　　</t>
    </r>
  </si>
  <si>
    <t>y = -1.202792E-11x5 + 9.436018E-10x4 - 2.401686E-08x3 + 1.292765E-07x2 + 2.349353E-06x - 6.769376E-06</t>
  </si>
  <si>
    <r>
      <t>二次の係数 a</t>
    </r>
    <r>
      <rPr>
        <vertAlign val="subscript"/>
        <sz val="10"/>
        <rFont val="ＭＳ Ｐゴシック"/>
        <family val="3"/>
      </rPr>
      <t>2　</t>
    </r>
  </si>
  <si>
    <t>y = 9.874728E-10x5 - 7.960912E-08x4 + 2.243871E-06x3 - 2.208887E-05x2 - 2.414301E-05x + 1.978731E-04</t>
  </si>
  <si>
    <r>
      <t>一次の係数 a</t>
    </r>
    <r>
      <rPr>
        <vertAlign val="subscript"/>
        <sz val="10"/>
        <rFont val="ＭＳ Ｐゴシック"/>
        <family val="3"/>
      </rPr>
      <t>1</t>
    </r>
  </si>
  <si>
    <t>y = -2.368327E-08x5 + 1.943117E-06x4 - 5.766112E-05x3 + 6.794402E-04x2 - 1.382507E-03x - 6.504636E-04</t>
  </si>
  <si>
    <r>
      <t>定数 a</t>
    </r>
    <r>
      <rPr>
        <vertAlign val="subscript"/>
        <sz val="10"/>
        <rFont val="ＭＳ Ｐゴシック"/>
        <family val="3"/>
      </rPr>
      <t>0</t>
    </r>
  </si>
  <si>
    <t>y = 1.988237E-07x5 - 1.685939E-05x4 + 5.352568E-04x3 - 7.333496E-03x2 + 1.209129E-02x + 1.012671E+00</t>
  </si>
  <si>
    <t>10X 空中軸外線量比測定シート</t>
  </si>
  <si>
    <t>装置名 : Clinac 2100C</t>
  </si>
  <si>
    <t>自作　砲台形Mini phantom 固定具</t>
  </si>
  <si>
    <t>ファントム：4cmΦ Dp=10cm Mini Phantom</t>
  </si>
  <si>
    <t>MU=100</t>
  </si>
  <si>
    <t>Y軸</t>
  </si>
  <si>
    <t>基準測定</t>
  </si>
  <si>
    <t>確認測定１</t>
  </si>
  <si>
    <t>確認測定２</t>
  </si>
  <si>
    <t>Average</t>
  </si>
  <si>
    <r>
      <t>A</t>
    </r>
    <r>
      <rPr>
        <i/>
        <vertAlign val="subscript"/>
        <sz val="10"/>
        <rFont val="ＭＳ Ｐゴシック"/>
        <family val="3"/>
      </rPr>
      <t>0</t>
    </r>
  </si>
  <si>
    <t>　+-で平均を取り,それを空中軸外線量比とする</t>
  </si>
  <si>
    <t>+</t>
  </si>
  <si>
    <t>-</t>
  </si>
  <si>
    <t>平均値</t>
  </si>
  <si>
    <t>近似式結果</t>
  </si>
  <si>
    <t>誤差</t>
  </si>
  <si>
    <r>
      <t xml:space="preserve">近似多項式 </t>
    </r>
    <r>
      <rPr>
        <sz val="11"/>
        <rFont val="ＭＳ Ｐゴシック"/>
        <family val="3"/>
      </rPr>
      <t xml:space="preserve">:  </t>
    </r>
  </si>
  <si>
    <t>RTPSのMU数との誤差％</t>
  </si>
  <si>
    <t>Siemens Mevatron KD2 / 50</t>
  </si>
  <si>
    <t>近似多項式</t>
  </si>
  <si>
    <t>y = 3.599083E-07x6 - 1.856812E-05x5 + 3.628167E-04x4 - 3.256785E-03x3 + 1.221585E-02x2 - 4.169390E-03x + 1.000318E+00</t>
  </si>
  <si>
    <t>主絞り設定</t>
  </si>
  <si>
    <t>cm</t>
  </si>
  <si>
    <t>collimator exchange k</t>
  </si>
  <si>
    <t>cm</t>
  </si>
  <si>
    <t>Sc</t>
  </si>
  <si>
    <t>Sp</t>
  </si>
  <si>
    <t>cGy/MU</t>
  </si>
  <si>
    <t>評価点深部</t>
  </si>
  <si>
    <t>cm</t>
  </si>
  <si>
    <t>線量評価点投与線量</t>
  </si>
  <si>
    <t>cGy</t>
  </si>
  <si>
    <t>TMR</t>
  </si>
  <si>
    <t>wedge factor</t>
  </si>
  <si>
    <t>tray factor</t>
  </si>
  <si>
    <t>other factors</t>
  </si>
  <si>
    <t>MU数の計算値</t>
  </si>
  <si>
    <t>設定MU数</t>
  </si>
  <si>
    <t>RTPS</t>
  </si>
  <si>
    <t>RTPSのMU数</t>
  </si>
  <si>
    <t>cGy</t>
  </si>
  <si>
    <t>実測線量との誤差％</t>
  </si>
  <si>
    <t>独立計算</t>
  </si>
  <si>
    <t>予測線量/独立計算のMU</t>
  </si>
  <si>
    <t>患者CT情報に基づくRTPSのプラン</t>
  </si>
  <si>
    <t>水均質計算のRTPSのMU数との差％</t>
  </si>
  <si>
    <t>独立検証MU数との差％</t>
  </si>
  <si>
    <t>部位</t>
  </si>
  <si>
    <t>肺の存在の有無</t>
  </si>
  <si>
    <t>肺の含まれる割合</t>
  </si>
  <si>
    <t xml:space="preserve">1:多 2:中 3:少 </t>
  </si>
  <si>
    <t>入射面組織欠損率</t>
  </si>
  <si>
    <t>評価面組織欠損率</t>
  </si>
  <si>
    <t>計算点軸外移動距離(cm)</t>
  </si>
  <si>
    <t>移動距離半径</t>
  </si>
  <si>
    <t>逆二乗補正:G</t>
  </si>
  <si>
    <t>空中軸外線量比:A0</t>
  </si>
  <si>
    <t>線源計算点距離</t>
  </si>
  <si>
    <t>定格治療距離</t>
  </si>
  <si>
    <t>距離補正係数</t>
  </si>
  <si>
    <t>各象限の照射野サイズ</t>
  </si>
  <si>
    <t>Ｙ</t>
  </si>
  <si>
    <t>拡大率</t>
  </si>
  <si>
    <t>深さ（cm）</t>
  </si>
  <si>
    <t>患者ID</t>
  </si>
  <si>
    <t>放射角度（°）</t>
  </si>
  <si>
    <r>
      <t xml:space="preserve">実測半径cm </t>
    </r>
    <r>
      <rPr>
        <b/>
        <sz val="10"/>
        <color indexed="10"/>
        <rFont val="ＭＳ Ｐゴシック"/>
        <family val="3"/>
      </rPr>
      <t>r1</t>
    </r>
  </si>
  <si>
    <t>放射状方向距離cm</t>
  </si>
  <si>
    <r>
      <t xml:space="preserve">減算半径cm </t>
    </r>
    <r>
      <rPr>
        <b/>
        <sz val="10"/>
        <color indexed="10"/>
        <rFont val="ＭＳ Ｐゴシック"/>
        <family val="3"/>
      </rPr>
      <t xml:space="preserve"> r2</t>
    </r>
  </si>
  <si>
    <t>合計</t>
  </si>
  <si>
    <t>平均</t>
  </si>
  <si>
    <r>
      <t xml:space="preserve">加算半径cm </t>
    </r>
    <r>
      <rPr>
        <b/>
        <sz val="10"/>
        <color indexed="10"/>
        <rFont val="ＭＳ Ｐゴシック"/>
        <family val="3"/>
      </rPr>
      <t xml:space="preserve"> r3</t>
    </r>
  </si>
  <si>
    <t>定格治療距離=</t>
  </si>
  <si>
    <t>線源計算点距離＝</t>
  </si>
  <si>
    <t>距離補正係数＝</t>
  </si>
  <si>
    <t>軸外評価点座標</t>
  </si>
  <si>
    <t>主絞りX</t>
  </si>
  <si>
    <t>主絞りY</t>
  </si>
  <si>
    <t>コリメータ反転係数</t>
  </si>
  <si>
    <t>Scの等価正方形</t>
  </si>
  <si>
    <t>逆二乗補正</t>
  </si>
  <si>
    <t>空中軸外線量比</t>
  </si>
  <si>
    <t>Sp</t>
  </si>
  <si>
    <t>MU</t>
  </si>
  <si>
    <t>深さ24cm以上は使用不可</t>
  </si>
  <si>
    <t>実測半径cm</t>
  </si>
  <si>
    <r>
      <t xml:space="preserve">減算半径cm </t>
    </r>
    <r>
      <rPr>
        <b/>
        <sz val="12"/>
        <color indexed="10"/>
        <rFont val="ＭＳ Ｐゴシック"/>
        <family val="3"/>
      </rPr>
      <t xml:space="preserve"> r2</t>
    </r>
  </si>
  <si>
    <r>
      <t xml:space="preserve">加算半径cm </t>
    </r>
    <r>
      <rPr>
        <b/>
        <sz val="12"/>
        <color indexed="10"/>
        <rFont val="ＭＳ Ｐゴシック"/>
        <family val="3"/>
      </rPr>
      <t xml:space="preserve"> r3</t>
    </r>
  </si>
  <si>
    <t>平均　　</t>
  </si>
  <si>
    <t>Sc（平均半径）</t>
  </si>
  <si>
    <t>y = -6.746930E-05x2 + 4.480365E-03x + 1.000184E+00</t>
  </si>
  <si>
    <t>y = -2.189393E-07x4 + 2.450157E-05x3 - 1.027140E-03x2 + 1.958793E-02x + 8.839039E-01</t>
  </si>
  <si>
    <t>y = 1.476582E-05x3 - 8.084643E-04x2 + 1.647585E-02x + 9.306143E-01</t>
  </si>
  <si>
    <t>計算点距離補正</t>
  </si>
  <si>
    <t>○○病院 Varian 2100C 10MV</t>
  </si>
  <si>
    <t>Day法２ MU =</t>
  </si>
  <si>
    <t>Day法1 MU =</t>
  </si>
  <si>
    <t>各象限の仮想等価照射野サイズ</t>
  </si>
  <si>
    <t>正方形の辺(Sc用)</t>
  </si>
  <si>
    <t>正方形の辺(Sp用)</t>
  </si>
  <si>
    <t>円の半径(Sp用)</t>
  </si>
  <si>
    <t>Ｄａｙ法１</t>
  </si>
  <si>
    <t>Ｄａｙ法２</t>
  </si>
  <si>
    <t>仮想等価照射野サイズの平均値から Sc,Sp,TMR を求める</t>
  </si>
  <si>
    <t>各象限のSc,Sp,TMR を求め、その結果を平均してＭＵ計算に用いる方法</t>
  </si>
  <si>
    <t>○○病院　　Varian 2100C  10MV-Xray 　矩形照射野ＭＵ検証シート（Day法）</t>
  </si>
  <si>
    <t>○○病院　　Varian 2100C  10MV-Xray 　矩形照射野ＭＵ検証シート</t>
  </si>
  <si>
    <t>薄い水色の部分に入力してください</t>
  </si>
  <si>
    <t xml:space="preserve">○○病院　Mevatron MD2 10X </t>
  </si>
  <si>
    <t>line #</t>
  </si>
  <si>
    <t>Sp</t>
  </si>
  <si>
    <t>TMR(d,ri)</t>
  </si>
  <si>
    <t>TMR(d,ri)×Sp(ri)</t>
  </si>
  <si>
    <t>Σ(Sp×TMR)/ΣSp</t>
  </si>
  <si>
    <t>Σ(Sp×TMR)/ΣSp</t>
  </si>
  <si>
    <t>TMR</t>
  </si>
  <si>
    <t>x</t>
  </si>
  <si>
    <t>WF</t>
  </si>
  <si>
    <t>y</t>
  </si>
  <si>
    <t>TF</t>
  </si>
  <si>
    <t>r</t>
  </si>
  <si>
    <t>cm</t>
  </si>
  <si>
    <t>Dr(dmax,10x10)</t>
  </si>
  <si>
    <t>[cGy/MU]</t>
  </si>
  <si>
    <t>Sc</t>
  </si>
  <si>
    <t>D(d,s) [cGy]</t>
  </si>
  <si>
    <t>( cm )</t>
  </si>
  <si>
    <t>X Right</t>
  </si>
  <si>
    <t>X</t>
  </si>
  <si>
    <t>collimator exchange k</t>
  </si>
  <si>
    <t>X Left</t>
  </si>
  <si>
    <t>Y</t>
  </si>
  <si>
    <t>Y Head</t>
  </si>
  <si>
    <t>Y Foot</t>
  </si>
  <si>
    <t>Ｘ</t>
  </si>
  <si>
    <t>cm</t>
  </si>
  <si>
    <t>cGy</t>
  </si>
  <si>
    <t>Ｘ</t>
  </si>
  <si>
    <t>cm</t>
  </si>
  <si>
    <t>Ｓ３</t>
  </si>
  <si>
    <t>Ｓ4</t>
  </si>
  <si>
    <t>cm</t>
  </si>
  <si>
    <t>Ｘ</t>
  </si>
  <si>
    <t>Ｙ</t>
  </si>
  <si>
    <t>WF</t>
  </si>
  <si>
    <t xml:space="preserve">Others </t>
  </si>
  <si>
    <t>S1</t>
  </si>
  <si>
    <t>S2</t>
  </si>
  <si>
    <t>S3</t>
  </si>
  <si>
    <t>S4</t>
  </si>
  <si>
    <t>Average</t>
  </si>
  <si>
    <t>Sc</t>
  </si>
  <si>
    <t>Sp</t>
  </si>
  <si>
    <t>TMR</t>
  </si>
  <si>
    <t>S1</t>
  </si>
  <si>
    <t>S2</t>
  </si>
  <si>
    <t>S3</t>
  </si>
  <si>
    <t>S4</t>
  </si>
  <si>
    <t>Average</t>
  </si>
  <si>
    <t>scale</t>
  </si>
  <si>
    <t>Σ　　</t>
  </si>
  <si>
    <t>K(dmax,10x10)</t>
  </si>
  <si>
    <t>D(d,s) [cGy]</t>
  </si>
  <si>
    <t>○×○×　病院</t>
  </si>
  <si>
    <t>Ｗ４５°　くさび係数</t>
  </si>
  <si>
    <t>等価正方形照射野の１辺</t>
  </si>
  <si>
    <t>等価円形照射野の半径</t>
  </si>
  <si>
    <t>深さ(cm)</t>
  </si>
  <si>
    <t xml:space="preserve"> 回帰結果</t>
  </si>
  <si>
    <t>y = 2.858230E-03x + 4.362290E-01</t>
  </si>
  <si>
    <t>Varian Clinac 2100c</t>
  </si>
  <si>
    <t>10MV</t>
  </si>
  <si>
    <t>y = 1.014108E-07x3 - 3.024511E-06x2 + 2.938295E-05x + 1.198765E-04</t>
  </si>
  <si>
    <t>y = -1.617152E-06x3 + 4.924422E-05x2 - 5.688330E-04x + 1.847637E-04</t>
  </si>
  <si>
    <t>等価円形照射野の半径(Sp , TMR 用)</t>
  </si>
  <si>
    <t>等価正方形の1辺(Sc 用)</t>
  </si>
  <si>
    <t>等価正方形の1辺(Sp , TMR 用)</t>
  </si>
  <si>
    <t>Dr (dmax,10x10)</t>
  </si>
  <si>
    <t>中央の小さなフォントの数値は各象限の辺を２倍した仮想照射野サイズ</t>
  </si>
  <si>
    <r>
      <t xml:space="preserve">X </t>
    </r>
    <r>
      <rPr>
        <sz val="11"/>
        <color indexed="10"/>
        <rFont val="ＭＳ Ｐゴシック"/>
        <family val="3"/>
      </rPr>
      <t>（4cm以上で使用）　　</t>
    </r>
  </si>
  <si>
    <r>
      <t>Y</t>
    </r>
    <r>
      <rPr>
        <sz val="11"/>
        <color indexed="10"/>
        <rFont val="ＭＳ Ｐゴシック"/>
        <family val="3"/>
      </rPr>
      <t>　（4cm以上で使用）　</t>
    </r>
    <r>
      <rPr>
        <sz val="11"/>
        <rFont val="ＭＳ Ｐゴシック"/>
        <family val="3"/>
      </rPr>
      <t>　</t>
    </r>
  </si>
  <si>
    <r>
      <t>評価点深部　</t>
    </r>
    <r>
      <rPr>
        <sz val="11"/>
        <color indexed="10"/>
        <rFont val="ＭＳ Ｐゴシック"/>
        <family val="3"/>
      </rPr>
      <t>（</t>
    </r>
    <r>
      <rPr>
        <sz val="9"/>
        <color indexed="10"/>
        <rFont val="ＭＳ Ｐゴシック"/>
        <family val="3"/>
      </rPr>
      <t>深さ30cm以上は使用不可）</t>
    </r>
  </si>
  <si>
    <t>実測線量</t>
  </si>
  <si>
    <t>定数(k)変化による実効等価正方形の辺(k=セルG2の値）</t>
  </si>
  <si>
    <t>正方形照射野でのSc回帰式に実効等価正方形の辺を用いたときのSc推定値</t>
  </si>
  <si>
    <t>X絞り</t>
  </si>
  <si>
    <t>Y絞り</t>
  </si>
  <si>
    <t>コリメータ散乱係数の測定値</t>
  </si>
  <si>
    <t>単純評価による等価正方形の辺(k=1)</t>
  </si>
  <si>
    <t>コリメータ散乱係数Sc</t>
  </si>
  <si>
    <t>誤差％</t>
  </si>
  <si>
    <t>正方形照射野のSc</t>
  </si>
  <si>
    <t>辺</t>
  </si>
  <si>
    <t>回帰式からの値</t>
  </si>
  <si>
    <t>回帰誤差％</t>
  </si>
  <si>
    <t>Mevatron</t>
  </si>
  <si>
    <t>6MV</t>
  </si>
  <si>
    <t>A/P</t>
  </si>
  <si>
    <t>Ｓ2</t>
  </si>
  <si>
    <t>Ｓ１</t>
  </si>
  <si>
    <t>OAF</t>
  </si>
  <si>
    <t>Ｙ</t>
  </si>
  <si>
    <t>投与線量</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</si>
</sst>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E+00"/>
    <numFmt numFmtId="177" formatCode="0.0E+00"/>
    <numFmt numFmtId="178" formatCode="0.00000000"/>
    <numFmt numFmtId="179" formatCode="0.0000000"/>
    <numFmt numFmtId="180" formatCode="0.000000"/>
    <numFmt numFmtId="181" formatCode="0.00000"/>
    <numFmt numFmtId="182" formatCode="0.0000"/>
    <numFmt numFmtId="183" formatCode="0.0"/>
    <numFmt numFmtId="184" formatCode="0.0000_ "/>
    <numFmt numFmtId="185" formatCode="0.00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00000_ "/>
    <numFmt numFmtId="193" formatCode="0.00_ "/>
    <numFmt numFmtId="194" formatCode="0.000000_ "/>
    <numFmt numFmtId="195" formatCode="0.0_ "/>
    <numFmt numFmtId="196" formatCode="0.000_ "/>
    <numFmt numFmtId="197" formatCode="0.0000E+00"/>
    <numFmt numFmtId="198" formatCode="0.000E+00"/>
    <numFmt numFmtId="199" formatCode="0.000_);[Red]\(0.000\)"/>
    <numFmt numFmtId="200" formatCode="0.0000_);[Red]\(0.0000\)"/>
    <numFmt numFmtId="201" formatCode="0_ "/>
    <numFmt numFmtId="202" formatCode="0_);[Red]\(0\)"/>
    <numFmt numFmtId="203" formatCode="0.00000000000000_);[Red]\(0.00000000000000\)"/>
  </numFmts>
  <fonts count="59">
    <font>
      <sz val="12"/>
      <name val="Osaka"/>
      <family val="3"/>
    </font>
    <font>
      <b/>
      <sz val="12"/>
      <name val="Osaka"/>
      <family val="3"/>
    </font>
    <font>
      <i/>
      <sz val="12"/>
      <name val="Osaka"/>
      <family val="3"/>
    </font>
    <font>
      <b/>
      <i/>
      <sz val="12"/>
      <name val="Osaka"/>
      <family val="3"/>
    </font>
    <font>
      <sz val="6"/>
      <name val="Osaka"/>
      <family val="3"/>
    </font>
    <font>
      <u val="single"/>
      <sz val="12"/>
      <color indexed="12"/>
      <name val="Osaka"/>
      <family val="3"/>
    </font>
    <font>
      <u val="single"/>
      <sz val="12"/>
      <color indexed="36"/>
      <name val="Osaka"/>
      <family val="3"/>
    </font>
    <font>
      <b/>
      <sz val="18"/>
      <name val="Osaka"/>
      <family val="3"/>
    </font>
    <font>
      <sz val="18"/>
      <name val="Osaka"/>
      <family val="3"/>
    </font>
    <font>
      <sz val="10"/>
      <name val="Osaka"/>
      <family val="3"/>
    </font>
    <font>
      <b/>
      <sz val="11"/>
      <name val="Osaka"/>
      <family val="3"/>
    </font>
    <font>
      <sz val="11"/>
      <name val="ＭＳ Ｐゴシック"/>
      <family val="3"/>
    </font>
    <font>
      <b/>
      <sz val="24"/>
      <name val="Osaka"/>
      <family val="3"/>
    </font>
    <font>
      <sz val="10"/>
      <color indexed="10"/>
      <name val="Osaka"/>
      <family val="3"/>
    </font>
    <font>
      <i/>
      <sz val="12"/>
      <name val="ＭＳ Ｐゴシック"/>
      <family val="3"/>
    </font>
    <font>
      <sz val="8"/>
      <name val="ＭＳ Ｐゴシック"/>
      <family val="3"/>
    </font>
    <font>
      <sz val="8.5"/>
      <name val="ＭＳ Ｐゴシック"/>
      <family val="3"/>
    </font>
    <font>
      <sz val="9"/>
      <name val="ＭＳ Ｐゴシック"/>
      <family val="3"/>
    </font>
    <font>
      <vertAlign val="superscript"/>
      <sz val="8"/>
      <name val="ＭＳ Ｐゴシック"/>
      <family val="3"/>
    </font>
    <font>
      <vertAlign val="superscript"/>
      <sz val="8.5"/>
      <name val="ＭＳ Ｐゴシック"/>
      <family val="3"/>
    </font>
    <font>
      <b/>
      <sz val="24"/>
      <name val="ＭＳ Ｐゴシック"/>
      <family val="3"/>
    </font>
    <font>
      <sz val="18"/>
      <name val="ＭＳ Ｐゴシック"/>
      <family val="3"/>
    </font>
    <font>
      <sz val="12"/>
      <name val="ＭＳ Ｐゴシック"/>
      <family val="3"/>
    </font>
    <font>
      <b/>
      <sz val="12"/>
      <name val="ＭＳ Ｐゴシック"/>
      <family val="3"/>
    </font>
    <font>
      <sz val="10"/>
      <name val="ＭＳ Ｐゴシック"/>
      <family val="3"/>
    </font>
    <font>
      <b/>
      <sz val="18"/>
      <name val="ＭＳ Ｐゴシック"/>
      <family val="3"/>
    </font>
    <font>
      <sz val="12"/>
      <color indexed="12"/>
      <name val="ＭＳ Ｐゴシック"/>
      <family val="3"/>
    </font>
    <font>
      <vertAlign val="subscript"/>
      <sz val="10"/>
      <name val="ＭＳ Ｐゴシック"/>
      <family val="3"/>
    </font>
    <font>
      <sz val="6"/>
      <name val="ＭＳ Ｐゴシック"/>
      <family val="3"/>
    </font>
    <font>
      <i/>
      <vertAlign val="subscript"/>
      <sz val="10"/>
      <name val="ＭＳ Ｐゴシック"/>
      <family val="3"/>
    </font>
    <font>
      <i/>
      <sz val="10"/>
      <name val="ＭＳ Ｐゴシック"/>
      <family val="3"/>
    </font>
    <font>
      <b/>
      <sz val="10"/>
      <name val="ＭＳ Ｐゴシック"/>
      <family val="3"/>
    </font>
    <font>
      <b/>
      <sz val="9"/>
      <name val="ＭＳ Ｐゴシック"/>
      <family val="3"/>
    </font>
    <font>
      <sz val="10.5"/>
      <name val="ＭＳ Ｐゴシック"/>
      <family val="3"/>
    </font>
    <font>
      <sz val="9.5"/>
      <name val="ＭＳ Ｐゴシック"/>
      <family val="3"/>
    </font>
    <font>
      <sz val="9.75"/>
      <name val="ＭＳ Ｐゴシック"/>
      <family val="3"/>
    </font>
    <font>
      <vertAlign val="superscript"/>
      <sz val="9.75"/>
      <name val="ＭＳ Ｐゴシック"/>
      <family val="3"/>
    </font>
    <font>
      <vertAlign val="superscript"/>
      <sz val="9"/>
      <name val="ＭＳ Ｐゴシック"/>
      <family val="3"/>
    </font>
    <font>
      <vertAlign val="superscript"/>
      <sz val="10"/>
      <name val="ＭＳ Ｐゴシック"/>
      <family val="3"/>
    </font>
    <font>
      <b/>
      <sz val="12"/>
      <color indexed="10"/>
      <name val="Osaka"/>
      <family val="3"/>
    </font>
    <font>
      <b/>
      <sz val="10"/>
      <color indexed="10"/>
      <name val="ＭＳ Ｐゴシック"/>
      <family val="3"/>
    </font>
    <font>
      <sz val="9"/>
      <color indexed="10"/>
      <name val="ＭＳ Ｐゴシック"/>
      <family val="3"/>
    </font>
    <font>
      <b/>
      <sz val="12"/>
      <color indexed="10"/>
      <name val="ＭＳ Ｐゴシック"/>
      <family val="3"/>
    </font>
    <font>
      <sz val="12"/>
      <color indexed="10"/>
      <name val="Osaka"/>
      <family val="3"/>
    </font>
    <font>
      <sz val="14"/>
      <name val="ＭＳ Ｐゴシック"/>
      <family val="3"/>
    </font>
    <font>
      <sz val="10"/>
      <color indexed="8"/>
      <name val="ＭＳ Ｐゴシック"/>
      <family val="3"/>
    </font>
    <font>
      <sz val="10"/>
      <color indexed="8"/>
      <name val="Arial"/>
      <family val="2"/>
    </font>
    <font>
      <sz val="9"/>
      <color indexed="8"/>
      <name val="Arial"/>
      <family val="2"/>
    </font>
    <font>
      <sz val="8.25"/>
      <name val="ＭＳ Ｐゴシック"/>
      <family val="3"/>
    </font>
    <font>
      <sz val="14"/>
      <name val="Osaka"/>
      <family val="3"/>
    </font>
    <font>
      <sz val="11"/>
      <color indexed="10"/>
      <name val="ＭＳ Ｐゴシック"/>
      <family val="3"/>
    </font>
    <font>
      <sz val="8.25"/>
      <name val="Osaka"/>
      <family val="3"/>
    </font>
    <font>
      <sz val="9.5"/>
      <name val="Osaka"/>
      <family val="3"/>
    </font>
    <font>
      <vertAlign val="superscript"/>
      <sz val="9.5"/>
      <name val="Osaka"/>
      <family val="3"/>
    </font>
    <font>
      <sz val="8.5"/>
      <name val="Osaka"/>
      <family val="3"/>
    </font>
    <font>
      <sz val="9.25"/>
      <name val="Osaka"/>
      <family val="3"/>
    </font>
    <font>
      <sz val="12"/>
      <color indexed="10"/>
      <name val="ＭＳ Ｐゴシック"/>
      <family val="3"/>
    </font>
    <font>
      <sz val="24"/>
      <name val="ＭＳ Ｐゴシック"/>
      <family val="3"/>
    </font>
    <font>
      <b/>
      <sz val="8"/>
      <name val="Osaka"/>
      <family val="2"/>
    </font>
  </fonts>
  <fills count="10">
    <fill>
      <patternFill/>
    </fill>
    <fill>
      <patternFill patternType="gray125"/>
    </fill>
    <fill>
      <patternFill patternType="solid">
        <fgColor indexed="41"/>
        <bgColor indexed="64"/>
      </patternFill>
    </fill>
    <fill>
      <patternFill patternType="solid">
        <fgColor indexed="49"/>
        <bgColor indexed="64"/>
      </patternFill>
    </fill>
    <fill>
      <patternFill patternType="solid">
        <fgColor indexed="13"/>
        <bgColor indexed="64"/>
      </patternFill>
    </fill>
    <fill>
      <patternFill patternType="solid">
        <fgColor indexed="53"/>
        <bgColor indexed="64"/>
      </patternFill>
    </fill>
    <fill>
      <patternFill patternType="solid">
        <fgColor indexed="14"/>
        <bgColor indexed="64"/>
      </patternFill>
    </fill>
    <fill>
      <patternFill patternType="solid">
        <fgColor indexed="50"/>
        <bgColor indexed="64"/>
      </patternFill>
    </fill>
    <fill>
      <patternFill patternType="solid">
        <fgColor indexed="11"/>
        <bgColor indexed="64"/>
      </patternFill>
    </fill>
    <fill>
      <patternFill patternType="solid">
        <fgColor indexed="52"/>
        <bgColor indexed="64"/>
      </patternFill>
    </fill>
  </fills>
  <borders count="3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medium"/>
      <top style="thin"/>
      <bottom style="thin"/>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color indexed="63"/>
      </left>
      <right style="medium"/>
      <top>
        <color indexed="63"/>
      </top>
      <bottom>
        <color indexed="63"/>
      </bottom>
    </border>
    <border>
      <left style="medium"/>
      <right style="thin"/>
      <top style="thin"/>
      <bottom style="mediu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border>
    <border>
      <left style="thin"/>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medium"/>
      <top style="medium"/>
      <bottom style="thin"/>
    </border>
    <border>
      <left style="thin"/>
      <right style="thin"/>
      <top style="thin"/>
      <bottom>
        <color indexed="63"/>
      </bottom>
    </border>
    <border>
      <left style="medium"/>
      <right>
        <color indexed="63"/>
      </right>
      <top style="medium"/>
      <bottom>
        <color indexed="63"/>
      </bottom>
    </border>
    <border>
      <left>
        <color indexed="63"/>
      </left>
      <right style="medium"/>
      <top>
        <color indexed="63"/>
      </top>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11" fillId="0" borderId="0">
      <alignment vertical="center"/>
      <protection/>
    </xf>
    <xf numFmtId="0" fontId="11" fillId="0" borderId="0">
      <alignment/>
      <protection/>
    </xf>
    <xf numFmtId="0" fontId="0" fillId="0" borderId="0">
      <alignment/>
      <protection/>
    </xf>
    <xf numFmtId="0" fontId="6" fillId="0" borderId="0" applyNumberFormat="0" applyFill="0" applyBorder="0" applyAlignment="0" applyProtection="0"/>
  </cellStyleXfs>
  <cellXfs count="409">
    <xf numFmtId="0" fontId="0" fillId="0" borderId="0" xfId="0" applyAlignment="1">
      <alignment/>
    </xf>
    <xf numFmtId="0" fontId="0" fillId="0" borderId="0" xfId="0" applyFont="1" applyAlignment="1">
      <alignment/>
    </xf>
    <xf numFmtId="0" fontId="0" fillId="0" borderId="0" xfId="0" applyAlignment="1">
      <alignment horizontal="center"/>
    </xf>
    <xf numFmtId="0" fontId="1" fillId="0" borderId="0" xfId="0" applyFont="1" applyAlignment="1">
      <alignment/>
    </xf>
    <xf numFmtId="0" fontId="7" fillId="0" borderId="0" xfId="0" applyFont="1" applyAlignment="1">
      <alignment/>
    </xf>
    <xf numFmtId="0" fontId="8" fillId="0" borderId="0" xfId="0" applyFont="1" applyAlignment="1">
      <alignment/>
    </xf>
    <xf numFmtId="0" fontId="9" fillId="0" borderId="0" xfId="0" applyFont="1" applyAlignment="1">
      <alignment/>
    </xf>
    <xf numFmtId="0" fontId="1" fillId="0" borderId="0" xfId="0" applyFont="1" applyAlignment="1">
      <alignment horizontal="right"/>
    </xf>
    <xf numFmtId="0" fontId="10"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horizontal="right"/>
    </xf>
    <xf numFmtId="0" fontId="25" fillId="0" borderId="0" xfId="0" applyFont="1" applyAlignment="1">
      <alignment/>
    </xf>
    <xf numFmtId="0" fontId="22" fillId="0" borderId="0" xfId="0" applyFont="1" applyAlignment="1">
      <alignment horizontal="right"/>
    </xf>
    <xf numFmtId="184" fontId="24" fillId="0" borderId="0" xfId="0" applyNumberFormat="1" applyFont="1" applyAlignment="1">
      <alignment/>
    </xf>
    <xf numFmtId="0" fontId="11" fillId="0" borderId="0" xfId="0" applyFont="1" applyAlignment="1">
      <alignment/>
    </xf>
    <xf numFmtId="0" fontId="24" fillId="0" borderId="0" xfId="0" applyFont="1" applyAlignment="1">
      <alignment vertical="center"/>
    </xf>
    <xf numFmtId="184" fontId="22" fillId="0" borderId="0" xfId="0" applyNumberFormat="1" applyFont="1" applyAlignment="1">
      <alignment/>
    </xf>
    <xf numFmtId="0" fontId="22" fillId="0" borderId="0" xfId="0" applyFont="1" applyAlignment="1">
      <alignment horizontal="center"/>
    </xf>
    <xf numFmtId="0" fontId="24" fillId="0" borderId="0" xfId="0" applyFont="1" applyAlignment="1">
      <alignment/>
    </xf>
    <xf numFmtId="193" fontId="22" fillId="0" borderId="0" xfId="0" applyNumberFormat="1" applyFont="1" applyAlignment="1">
      <alignment/>
    </xf>
    <xf numFmtId="195" fontId="22" fillId="0" borderId="0" xfId="0" applyNumberFormat="1" applyFont="1" applyAlignment="1">
      <alignment/>
    </xf>
    <xf numFmtId="193" fontId="0" fillId="0" borderId="0" xfId="0" applyNumberFormat="1" applyFont="1" applyAlignment="1">
      <alignment/>
    </xf>
    <xf numFmtId="0" fontId="12" fillId="0" borderId="0" xfId="0" applyFont="1" applyAlignment="1">
      <alignment/>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4" fillId="0" borderId="0" xfId="0" applyFont="1" applyAlignment="1">
      <alignment horizontal="center"/>
    </xf>
    <xf numFmtId="0" fontId="22" fillId="0" borderId="1" xfId="0" applyFont="1" applyBorder="1" applyAlignment="1">
      <alignment horizontal="center"/>
    </xf>
    <xf numFmtId="0" fontId="24" fillId="0" borderId="1" xfId="0" applyFont="1" applyBorder="1" applyAlignment="1">
      <alignment horizontal="center"/>
    </xf>
    <xf numFmtId="0" fontId="0" fillId="0" borderId="1" xfId="0" applyBorder="1" applyAlignment="1">
      <alignment horizontal="center"/>
    </xf>
    <xf numFmtId="0" fontId="22" fillId="0" borderId="2" xfId="0" applyFont="1" applyBorder="1" applyAlignment="1">
      <alignment horizontal="center"/>
    </xf>
    <xf numFmtId="0" fontId="24" fillId="0" borderId="2" xfId="0" applyFont="1" applyBorder="1" applyAlignment="1">
      <alignment/>
    </xf>
    <xf numFmtId="0" fontId="0" fillId="0" borderId="2" xfId="0" applyBorder="1" applyAlignment="1">
      <alignment/>
    </xf>
    <xf numFmtId="0" fontId="14" fillId="0" borderId="0" xfId="0" applyFont="1" applyAlignment="1">
      <alignment horizontal="center"/>
    </xf>
    <xf numFmtId="199" fontId="22" fillId="0" borderId="0" xfId="0" applyNumberFormat="1" applyFont="1" applyAlignment="1">
      <alignment horizontal="center" vertical="center"/>
    </xf>
    <xf numFmtId="199" fontId="22" fillId="0" borderId="0" xfId="0" applyNumberFormat="1" applyFont="1" applyAlignment="1">
      <alignment horizontal="center"/>
    </xf>
    <xf numFmtId="199" fontId="22" fillId="0" borderId="0" xfId="0" applyNumberFormat="1" applyFont="1" applyFill="1" applyBorder="1" applyAlignment="1">
      <alignment horizontal="center"/>
    </xf>
    <xf numFmtId="196" fontId="22" fillId="0" borderId="0" xfId="0" applyNumberFormat="1" applyFont="1" applyFill="1" applyBorder="1" applyAlignment="1">
      <alignment horizontal="center"/>
    </xf>
    <xf numFmtId="0" fontId="22" fillId="0" borderId="0" xfId="0" applyFont="1" applyFill="1" applyBorder="1" applyAlignment="1">
      <alignment horizontal="center"/>
    </xf>
    <xf numFmtId="182" fontId="22" fillId="0" borderId="0" xfId="0" applyNumberFormat="1" applyFont="1" applyFill="1" applyBorder="1" applyAlignment="1">
      <alignment horizontal="center"/>
    </xf>
    <xf numFmtId="182" fontId="22" fillId="0" borderId="0" xfId="0" applyNumberFormat="1" applyFont="1" applyAlignment="1">
      <alignment horizontal="center"/>
    </xf>
    <xf numFmtId="182" fontId="22" fillId="0" borderId="0" xfId="0" applyNumberFormat="1" applyFont="1" applyFill="1" applyAlignment="1">
      <alignment horizontal="center"/>
    </xf>
    <xf numFmtId="0" fontId="24" fillId="0" borderId="0" xfId="0" applyFont="1" applyFill="1" applyBorder="1" applyAlignment="1">
      <alignment horizontal="left"/>
    </xf>
    <xf numFmtId="0" fontId="0" fillId="0" borderId="0" xfId="0" applyFill="1" applyBorder="1" applyAlignment="1">
      <alignment horizontal="center"/>
    </xf>
    <xf numFmtId="196" fontId="0" fillId="0" borderId="0" xfId="0" applyNumberFormat="1" applyFill="1" applyBorder="1" applyAlignment="1">
      <alignment horizontal="center"/>
    </xf>
    <xf numFmtId="184" fontId="9" fillId="0" borderId="0" xfId="0" applyNumberFormat="1" applyFont="1" applyAlignment="1">
      <alignment horizontal="left"/>
    </xf>
    <xf numFmtId="0" fontId="9" fillId="0" borderId="0" xfId="0" applyFont="1" applyAlignment="1">
      <alignment horizontal="left"/>
    </xf>
    <xf numFmtId="0" fontId="21" fillId="0" borderId="0" xfId="0" applyFont="1" applyAlignment="1">
      <alignment horizontal="left"/>
    </xf>
    <xf numFmtId="195" fontId="1" fillId="0" borderId="0" xfId="0" applyNumberFormat="1" applyFont="1" applyAlignment="1">
      <alignment/>
    </xf>
    <xf numFmtId="195" fontId="26" fillId="0" borderId="0" xfId="0" applyNumberFormat="1" applyFont="1" applyAlignment="1">
      <alignment horizontal="center"/>
    </xf>
    <xf numFmtId="0" fontId="9" fillId="0" borderId="0" xfId="0" applyFont="1" applyAlignment="1">
      <alignment horizontal="center"/>
    </xf>
    <xf numFmtId="11" fontId="24" fillId="0" borderId="0" xfId="0" applyNumberFormat="1" applyFont="1" applyAlignment="1">
      <alignment horizontal="center"/>
    </xf>
    <xf numFmtId="11" fontId="9" fillId="0" borderId="0" xfId="0" applyNumberFormat="1" applyFont="1" applyAlignment="1">
      <alignment horizontal="center"/>
    </xf>
    <xf numFmtId="11" fontId="24" fillId="0" borderId="0" xfId="0" applyNumberFormat="1" applyFont="1" applyFill="1" applyAlignment="1">
      <alignment horizontal="center"/>
    </xf>
    <xf numFmtId="176" fontId="24" fillId="0" borderId="0" xfId="0" applyNumberFormat="1" applyFont="1" applyAlignment="1">
      <alignment horizontal="center"/>
    </xf>
    <xf numFmtId="0" fontId="24" fillId="0" borderId="0" xfId="0" applyFont="1" applyAlignment="1">
      <alignment horizontal="center" shrinkToFit="1"/>
    </xf>
    <xf numFmtId="193" fontId="11" fillId="0" borderId="0" xfId="23" applyNumberFormat="1">
      <alignment/>
      <protection/>
    </xf>
    <xf numFmtId="0" fontId="11" fillId="0" borderId="0" xfId="23">
      <alignment/>
      <protection/>
    </xf>
    <xf numFmtId="14" fontId="22" fillId="0" borderId="0" xfId="23" applyNumberFormat="1" applyFont="1">
      <alignment/>
      <protection/>
    </xf>
    <xf numFmtId="201" fontId="11" fillId="0" borderId="1" xfId="23" applyNumberFormat="1" applyBorder="1" applyAlignment="1">
      <alignment horizontal="center"/>
      <protection/>
    </xf>
    <xf numFmtId="201" fontId="11" fillId="2" borderId="1" xfId="23" applyNumberFormat="1" applyFill="1" applyBorder="1" applyAlignment="1">
      <alignment horizontal="center"/>
      <protection/>
    </xf>
    <xf numFmtId="193" fontId="24" fillId="0" borderId="0" xfId="23" applyNumberFormat="1" applyFont="1" applyAlignment="1">
      <alignment horizontal="right"/>
      <protection/>
    </xf>
    <xf numFmtId="193" fontId="24" fillId="0" borderId="0" xfId="23" applyNumberFormat="1" applyFont="1" applyAlignment="1">
      <alignment horizontal="center"/>
      <protection/>
    </xf>
    <xf numFmtId="193" fontId="24" fillId="0" borderId="0" xfId="23" applyNumberFormat="1" applyFont="1">
      <alignment/>
      <protection/>
    </xf>
    <xf numFmtId="0" fontId="24" fillId="0" borderId="0" xfId="23" applyFont="1">
      <alignment/>
      <protection/>
    </xf>
    <xf numFmtId="201" fontId="24" fillId="0" borderId="3" xfId="23" applyNumberFormat="1" applyFont="1" applyBorder="1" applyAlignment="1">
      <alignment horizontal="center"/>
      <protection/>
    </xf>
    <xf numFmtId="201" fontId="24" fillId="2" borderId="3" xfId="23" applyNumberFormat="1" applyFont="1" applyFill="1" applyBorder="1" applyAlignment="1">
      <alignment horizontal="center"/>
      <protection/>
    </xf>
    <xf numFmtId="193" fontId="30" fillId="0" borderId="0" xfId="23" applyNumberFormat="1" applyFont="1" applyAlignment="1">
      <alignment horizontal="center"/>
      <protection/>
    </xf>
    <xf numFmtId="184" fontId="24" fillId="0" borderId="0" xfId="23" applyNumberFormat="1" applyFont="1">
      <alignment/>
      <protection/>
    </xf>
    <xf numFmtId="184" fontId="24" fillId="2" borderId="0" xfId="23" applyNumberFormat="1" applyFont="1" applyFill="1">
      <alignment/>
      <protection/>
    </xf>
    <xf numFmtId="201" fontId="24" fillId="0" borderId="3" xfId="23" applyNumberFormat="1" applyFont="1" applyBorder="1">
      <alignment/>
      <protection/>
    </xf>
    <xf numFmtId="193" fontId="11" fillId="0" borderId="4" xfId="23" applyNumberFormat="1" applyBorder="1">
      <alignment/>
      <protection/>
    </xf>
    <xf numFmtId="193" fontId="11" fillId="0" borderId="5" xfId="23" applyNumberFormat="1" applyFont="1" applyBorder="1" applyAlignment="1">
      <alignment horizontal="center"/>
      <protection/>
    </xf>
    <xf numFmtId="200" fontId="24" fillId="0" borderId="4" xfId="23" applyNumberFormat="1" applyFont="1" applyBorder="1">
      <alignment/>
      <protection/>
    </xf>
    <xf numFmtId="193" fontId="11" fillId="0" borderId="0" xfId="23" applyNumberFormat="1" applyBorder="1">
      <alignment/>
      <protection/>
    </xf>
    <xf numFmtId="193" fontId="11" fillId="0" borderId="6" xfId="23" applyNumberFormat="1" applyFont="1" applyBorder="1" applyAlignment="1">
      <alignment horizontal="center"/>
      <protection/>
    </xf>
    <xf numFmtId="200" fontId="24" fillId="0" borderId="0" xfId="23" applyNumberFormat="1" applyFont="1" applyBorder="1">
      <alignment/>
      <protection/>
    </xf>
    <xf numFmtId="184" fontId="24" fillId="0" borderId="7" xfId="23" applyNumberFormat="1" applyFont="1" applyBorder="1">
      <alignment/>
      <protection/>
    </xf>
    <xf numFmtId="184" fontId="24" fillId="0" borderId="1" xfId="23" applyNumberFormat="1" applyFont="1" applyBorder="1">
      <alignment/>
      <protection/>
    </xf>
    <xf numFmtId="193" fontId="11" fillId="0" borderId="0" xfId="23" applyNumberFormat="1" applyFont="1" applyBorder="1">
      <alignment/>
      <protection/>
    </xf>
    <xf numFmtId="10" fontId="24" fillId="0" borderId="0" xfId="23" applyNumberFormat="1" applyFont="1" applyBorder="1" applyAlignment="1">
      <alignment horizontal="center"/>
      <protection/>
    </xf>
    <xf numFmtId="193" fontId="11" fillId="0" borderId="0" xfId="23" applyNumberFormat="1" applyAlignment="1">
      <alignment/>
      <protection/>
    </xf>
    <xf numFmtId="193" fontId="11" fillId="0" borderId="0" xfId="23" applyNumberFormat="1" applyFont="1">
      <alignment/>
      <protection/>
    </xf>
    <xf numFmtId="0" fontId="11" fillId="0" borderId="0" xfId="23" applyBorder="1">
      <alignment/>
      <protection/>
    </xf>
    <xf numFmtId="193" fontId="24" fillId="0" borderId="0" xfId="23" applyNumberFormat="1" applyFont="1" applyBorder="1" applyAlignment="1">
      <alignment horizontal="center"/>
      <protection/>
    </xf>
    <xf numFmtId="201" fontId="24" fillId="0" borderId="0" xfId="23" applyNumberFormat="1" applyFont="1" applyBorder="1" applyAlignment="1">
      <alignment horizontal="center"/>
      <protection/>
    </xf>
    <xf numFmtId="0" fontId="24" fillId="0" borderId="0" xfId="23" applyFont="1" applyBorder="1" applyAlignment="1">
      <alignment horizontal="center"/>
      <protection/>
    </xf>
    <xf numFmtId="184" fontId="24" fillId="0" borderId="0" xfId="23" applyNumberFormat="1" applyFont="1" applyBorder="1" applyAlignment="1">
      <alignment horizontal="center"/>
      <protection/>
    </xf>
    <xf numFmtId="201" fontId="11" fillId="0" borderId="0" xfId="23" applyNumberFormat="1" applyBorder="1" applyAlignment="1">
      <alignment horizontal="center"/>
      <protection/>
    </xf>
    <xf numFmtId="193" fontId="11" fillId="0" borderId="0" xfId="23" applyNumberFormat="1" applyBorder="1" applyAlignment="1">
      <alignment horizontal="center"/>
      <protection/>
    </xf>
    <xf numFmtId="200" fontId="24" fillId="0" borderId="0" xfId="23" applyNumberFormat="1" applyFont="1" applyBorder="1" applyAlignment="1">
      <alignment horizontal="center"/>
      <protection/>
    </xf>
    <xf numFmtId="10" fontId="24" fillId="0" borderId="0" xfId="23" applyNumberFormat="1" applyFont="1" applyBorder="1">
      <alignment/>
      <protection/>
    </xf>
    <xf numFmtId="193" fontId="31" fillId="0" borderId="0" xfId="23" applyNumberFormat="1" applyFont="1" applyBorder="1" applyAlignment="1">
      <alignment horizontal="right"/>
      <protection/>
    </xf>
    <xf numFmtId="184" fontId="24" fillId="0" borderId="0" xfId="23" applyNumberFormat="1" applyFont="1" applyBorder="1">
      <alignment/>
      <protection/>
    </xf>
    <xf numFmtId="201" fontId="11" fillId="0" borderId="0" xfId="23" applyNumberFormat="1">
      <alignment/>
      <protection/>
    </xf>
    <xf numFmtId="201" fontId="24" fillId="0" borderId="8" xfId="23" applyNumberFormat="1" applyFont="1" applyBorder="1" applyAlignment="1">
      <alignment horizontal="center"/>
      <protection/>
    </xf>
    <xf numFmtId="201" fontId="24" fillId="2" borderId="8" xfId="23" applyNumberFormat="1" applyFont="1" applyFill="1" applyBorder="1" applyAlignment="1">
      <alignment horizontal="center"/>
      <protection/>
    </xf>
    <xf numFmtId="193" fontId="30" fillId="0" borderId="0" xfId="23" applyNumberFormat="1" applyFont="1">
      <alignment/>
      <protection/>
    </xf>
    <xf numFmtId="193" fontId="11" fillId="0" borderId="3" xfId="23" applyNumberFormat="1" applyBorder="1">
      <alignment/>
      <protection/>
    </xf>
    <xf numFmtId="193" fontId="11" fillId="0" borderId="9" xfId="23" applyNumberFormat="1" applyFont="1" applyBorder="1" applyAlignment="1">
      <alignment horizontal="center"/>
      <protection/>
    </xf>
    <xf numFmtId="200" fontId="24" fillId="0" borderId="3" xfId="23" applyNumberFormat="1" applyFont="1" applyBorder="1">
      <alignment/>
      <protection/>
    </xf>
    <xf numFmtId="193" fontId="11" fillId="0" borderId="6" xfId="23" applyNumberFormat="1" applyFont="1" applyBorder="1">
      <alignment/>
      <protection/>
    </xf>
    <xf numFmtId="10" fontId="24" fillId="0" borderId="0" xfId="23" applyNumberFormat="1" applyFont="1" applyAlignment="1">
      <alignment horizontal="center"/>
      <protection/>
    </xf>
    <xf numFmtId="0" fontId="11" fillId="0" borderId="0" xfId="22">
      <alignment vertical="center"/>
      <protection/>
    </xf>
    <xf numFmtId="0" fontId="11" fillId="0" borderId="10" xfId="22" applyBorder="1" applyAlignment="1">
      <alignment horizontal="center"/>
      <protection/>
    </xf>
    <xf numFmtId="0" fontId="39" fillId="0" borderId="0" xfId="22" applyFont="1">
      <alignment vertical="center"/>
      <protection/>
    </xf>
    <xf numFmtId="0" fontId="11" fillId="0" borderId="10" xfId="22" applyBorder="1">
      <alignment vertical="center"/>
      <protection/>
    </xf>
    <xf numFmtId="0" fontId="11" fillId="0" borderId="10" xfId="22" applyFill="1" applyBorder="1" applyAlignment="1">
      <alignment horizontal="center"/>
      <protection/>
    </xf>
    <xf numFmtId="0" fontId="0" fillId="3" borderId="0" xfId="22" applyFont="1" applyFill="1">
      <alignment vertical="center"/>
      <protection/>
    </xf>
    <xf numFmtId="0" fontId="0" fillId="3" borderId="0" xfId="22" applyFont="1" applyFill="1" applyBorder="1" applyAlignment="1">
      <alignment horizontal="right"/>
      <protection/>
    </xf>
    <xf numFmtId="0" fontId="1" fillId="4" borderId="0" xfId="22" applyFont="1" applyFill="1" applyAlignment="1">
      <alignment horizontal="center"/>
      <protection/>
    </xf>
    <xf numFmtId="10" fontId="11" fillId="0" borderId="0" xfId="22" applyNumberFormat="1">
      <alignment vertical="center"/>
      <protection/>
    </xf>
    <xf numFmtId="10" fontId="1" fillId="3" borderId="0" xfId="22" applyNumberFormat="1" applyFont="1" applyFill="1" applyAlignment="1">
      <alignment horizontal="center"/>
      <protection/>
    </xf>
    <xf numFmtId="0" fontId="11" fillId="5" borderId="0" xfId="22" applyFill="1">
      <alignment vertical="center"/>
      <protection/>
    </xf>
    <xf numFmtId="0" fontId="11" fillId="5" borderId="0" xfId="22" applyFill="1" applyBorder="1" applyAlignment="1">
      <alignment horizontal="right"/>
      <protection/>
    </xf>
    <xf numFmtId="2" fontId="1" fillId="5" borderId="0" xfId="22" applyNumberFormat="1" applyFont="1" applyFill="1" applyAlignment="1">
      <alignment horizontal="center"/>
      <protection/>
    </xf>
    <xf numFmtId="10" fontId="1" fillId="5" borderId="0" xfId="22" applyNumberFormat="1" applyFont="1" applyFill="1" applyAlignment="1">
      <alignment horizontal="center"/>
      <protection/>
    </xf>
    <xf numFmtId="0" fontId="22" fillId="0" borderId="0" xfId="22" applyFont="1" applyBorder="1" applyAlignment="1">
      <alignment horizontal="center" shrinkToFit="1"/>
      <protection/>
    </xf>
    <xf numFmtId="0" fontId="22" fillId="0" borderId="0" xfId="22" applyFont="1" applyAlignment="1">
      <alignment vertical="center" shrinkToFit="1"/>
      <protection/>
    </xf>
    <xf numFmtId="0" fontId="22" fillId="0" borderId="0" xfId="22" applyFont="1">
      <alignment vertical="center"/>
      <protection/>
    </xf>
    <xf numFmtId="0" fontId="22" fillId="0" borderId="10" xfId="22" applyFont="1" applyBorder="1" applyAlignment="1">
      <alignment horizontal="center" vertical="center" shrinkToFit="1"/>
      <protection/>
    </xf>
    <xf numFmtId="0" fontId="22" fillId="0" borderId="10" xfId="22" applyFont="1" applyBorder="1" applyAlignment="1">
      <alignment horizontal="center" shrinkToFit="1"/>
      <protection/>
    </xf>
    <xf numFmtId="0" fontId="22" fillId="0" borderId="10" xfId="22" applyFont="1" applyBorder="1" applyAlignment="1">
      <alignment horizontal="center" vertical="center"/>
      <protection/>
    </xf>
    <xf numFmtId="0" fontId="24" fillId="0" borderId="10" xfId="21" applyFont="1" applyBorder="1" applyAlignment="1">
      <alignment horizontal="center" shrinkToFit="1"/>
      <protection/>
    </xf>
    <xf numFmtId="0" fontId="22" fillId="0" borderId="10" xfId="22" applyFont="1" applyFill="1" applyBorder="1" applyAlignment="1">
      <alignment horizontal="center" shrinkToFit="1"/>
      <protection/>
    </xf>
    <xf numFmtId="195" fontId="22" fillId="0" borderId="10" xfId="24" applyNumberFormat="1" applyFont="1" applyFill="1" applyBorder="1" applyAlignment="1" applyProtection="1">
      <alignment horizontal="center" shrinkToFit="1"/>
      <protection/>
    </xf>
    <xf numFmtId="0" fontId="22" fillId="0" borderId="10" xfId="24" applyFont="1" applyBorder="1" applyAlignment="1" applyProtection="1">
      <alignment horizontal="center" shrinkToFit="1"/>
      <protection/>
    </xf>
    <xf numFmtId="0" fontId="24" fillId="0" borderId="0" xfId="22" applyFont="1" applyAlignment="1">
      <alignment vertical="center" shrinkToFit="1"/>
      <protection/>
    </xf>
    <xf numFmtId="0" fontId="24" fillId="0" borderId="0" xfId="22" applyFont="1">
      <alignment vertical="center"/>
      <protection/>
    </xf>
    <xf numFmtId="0" fontId="24" fillId="0" borderId="10" xfId="22" applyFont="1" applyBorder="1" applyAlignment="1">
      <alignment horizontal="right" shrinkToFit="1"/>
      <protection/>
    </xf>
    <xf numFmtId="193" fontId="24" fillId="4" borderId="10" xfId="22" applyNumberFormat="1" applyFont="1" applyFill="1" applyBorder="1" applyAlignment="1">
      <alignment horizontal="center" shrinkToFit="1"/>
      <protection/>
    </xf>
    <xf numFmtId="0" fontId="24" fillId="0" borderId="10" xfId="22" applyFont="1" applyBorder="1" applyAlignment="1">
      <alignment horizontal="center" shrinkToFit="1"/>
      <protection/>
    </xf>
    <xf numFmtId="0" fontId="24" fillId="0" borderId="2" xfId="22" applyFont="1" applyBorder="1" applyAlignment="1">
      <alignment vertical="center" shrinkToFit="1"/>
      <protection/>
    </xf>
    <xf numFmtId="195" fontId="24" fillId="4" borderId="10" xfId="22" applyNumberFormat="1" applyFont="1" applyFill="1" applyBorder="1" applyAlignment="1">
      <alignment horizontal="center" shrinkToFit="1"/>
      <protection/>
    </xf>
    <xf numFmtId="0" fontId="24" fillId="2" borderId="10" xfId="22" applyFont="1" applyFill="1" applyBorder="1" applyAlignment="1">
      <alignment horizontal="center" shrinkToFit="1"/>
      <protection/>
    </xf>
    <xf numFmtId="0" fontId="24" fillId="2" borderId="11" xfId="22" applyFont="1" applyFill="1" applyBorder="1" applyAlignment="1">
      <alignment horizontal="center" shrinkToFit="1"/>
      <protection/>
    </xf>
    <xf numFmtId="0" fontId="24" fillId="0" borderId="10" xfId="22" applyFont="1" applyFill="1" applyBorder="1" applyAlignment="1">
      <alignment horizontal="center" shrinkToFit="1"/>
      <protection/>
    </xf>
    <xf numFmtId="183" fontId="24" fillId="4" borderId="10" xfId="22" applyNumberFormat="1" applyFont="1" applyFill="1" applyBorder="1" applyAlignment="1">
      <alignment horizontal="center" shrinkToFit="1"/>
      <protection/>
    </xf>
    <xf numFmtId="183" fontId="24" fillId="0" borderId="10" xfId="22" applyNumberFormat="1" applyFont="1" applyBorder="1" applyAlignment="1">
      <alignment horizontal="center" shrinkToFit="1"/>
      <protection/>
    </xf>
    <xf numFmtId="185" fontId="24" fillId="0" borderId="10" xfId="22" applyNumberFormat="1" applyFont="1" applyBorder="1" applyAlignment="1">
      <alignment horizontal="center" shrinkToFit="1"/>
      <protection/>
    </xf>
    <xf numFmtId="182" fontId="24" fillId="0" borderId="10" xfId="22" applyNumberFormat="1" applyFont="1" applyBorder="1" applyAlignment="1">
      <alignment horizontal="center" shrinkToFit="1"/>
      <protection/>
    </xf>
    <xf numFmtId="0" fontId="24" fillId="0" borderId="10" xfId="22" applyNumberFormat="1" applyFont="1" applyFill="1" applyBorder="1" applyAlignment="1">
      <alignment horizontal="center" shrinkToFit="1"/>
      <protection/>
    </xf>
    <xf numFmtId="0" fontId="24" fillId="0" borderId="10" xfId="22" applyNumberFormat="1" applyFont="1" applyBorder="1" applyAlignment="1">
      <alignment horizontal="center" shrinkToFit="1"/>
      <protection/>
    </xf>
    <xf numFmtId="0" fontId="24" fillId="0" borderId="11" xfId="22" applyNumberFormat="1" applyFont="1" applyBorder="1" applyAlignment="1">
      <alignment horizontal="center" shrinkToFit="1"/>
      <protection/>
    </xf>
    <xf numFmtId="183" fontId="24" fillId="4" borderId="12" xfId="22" applyNumberFormat="1" applyFont="1" applyFill="1" applyBorder="1" applyAlignment="1">
      <alignment horizontal="center" shrinkToFit="1"/>
      <protection/>
    </xf>
    <xf numFmtId="0" fontId="24" fillId="0" borderId="12" xfId="22" applyFont="1" applyBorder="1" applyAlignment="1">
      <alignment horizontal="center" shrinkToFit="1"/>
      <protection/>
    </xf>
    <xf numFmtId="0" fontId="24" fillId="0" borderId="11" xfId="22" applyFont="1" applyBorder="1" applyAlignment="1">
      <alignment horizontal="center" shrinkToFit="1"/>
      <protection/>
    </xf>
    <xf numFmtId="181" fontId="24" fillId="0" borderId="10" xfId="22" applyNumberFormat="1" applyFont="1" applyBorder="1" applyAlignment="1">
      <alignment horizontal="center" shrinkToFit="1"/>
      <protection/>
    </xf>
    <xf numFmtId="182" fontId="24" fillId="0" borderId="13" xfId="22" applyNumberFormat="1" applyFont="1" applyBorder="1" applyAlignment="1">
      <alignment horizontal="center" shrinkToFit="1"/>
      <protection/>
    </xf>
    <xf numFmtId="182" fontId="24" fillId="0" borderId="12" xfId="22" applyNumberFormat="1" applyFont="1" applyBorder="1" applyAlignment="1">
      <alignment horizontal="center" shrinkToFit="1"/>
      <protection/>
    </xf>
    <xf numFmtId="0" fontId="24" fillId="0" borderId="0" xfId="24" applyFont="1" applyAlignment="1" applyProtection="1">
      <alignment horizontal="right" shrinkToFit="1"/>
      <protection/>
    </xf>
    <xf numFmtId="195" fontId="22" fillId="0" borderId="0" xfId="24" applyNumberFormat="1" applyFont="1" applyFill="1" applyAlignment="1" applyProtection="1">
      <alignment horizontal="left" shrinkToFit="1"/>
      <protection/>
    </xf>
    <xf numFmtId="0" fontId="24" fillId="0" borderId="11" xfId="24" applyFont="1" applyBorder="1" applyAlignment="1" applyProtection="1">
      <alignment horizontal="right" shrinkToFit="1"/>
      <protection/>
    </xf>
    <xf numFmtId="184" fontId="22" fillId="0" borderId="14" xfId="24" applyNumberFormat="1" applyFont="1" applyFill="1" applyBorder="1" applyAlignment="1" applyProtection="1">
      <alignment horizontal="left" shrinkToFit="1"/>
      <protection/>
    </xf>
    <xf numFmtId="0" fontId="24" fillId="0" borderId="10" xfId="21" applyFont="1" applyBorder="1" applyAlignment="1">
      <alignment shrinkToFit="1"/>
      <protection/>
    </xf>
    <xf numFmtId="0" fontId="24" fillId="4" borderId="10" xfId="22" applyFont="1" applyFill="1" applyBorder="1" applyAlignment="1">
      <alignment horizontal="center" shrinkToFit="1"/>
      <protection/>
    </xf>
    <xf numFmtId="182" fontId="31" fillId="0" borderId="10" xfId="22" applyNumberFormat="1" applyFont="1" applyBorder="1" applyAlignment="1">
      <alignment horizontal="center" shrinkToFit="1"/>
      <protection/>
    </xf>
    <xf numFmtId="182" fontId="24" fillId="4" borderId="10" xfId="22" applyNumberFormat="1" applyFont="1" applyFill="1" applyBorder="1" applyAlignment="1">
      <alignment horizontal="center" shrinkToFit="1"/>
      <protection/>
    </xf>
    <xf numFmtId="2" fontId="24" fillId="0" borderId="10" xfId="21" applyNumberFormat="1" applyFont="1" applyBorder="1" applyAlignment="1">
      <alignment horizontal="center" shrinkToFit="1"/>
      <protection/>
    </xf>
    <xf numFmtId="183" fontId="31" fillId="0" borderId="10" xfId="22" applyNumberFormat="1" applyFont="1" applyBorder="1" applyAlignment="1">
      <alignment horizontal="center" shrinkToFit="1"/>
      <protection/>
    </xf>
    <xf numFmtId="0" fontId="24" fillId="0" borderId="10" xfId="22" applyFont="1" applyBorder="1" applyAlignment="1">
      <alignment vertical="center" shrinkToFit="1"/>
      <protection/>
    </xf>
    <xf numFmtId="185" fontId="24" fillId="0" borderId="10" xfId="21" applyNumberFormat="1" applyFont="1" applyBorder="1" applyAlignment="1">
      <alignment horizontal="center" shrinkToFit="1"/>
      <protection/>
    </xf>
    <xf numFmtId="182" fontId="24" fillId="0" borderId="10" xfId="21" applyNumberFormat="1" applyFont="1" applyBorder="1" applyAlignment="1">
      <alignment horizontal="center" shrinkToFit="1"/>
      <protection/>
    </xf>
    <xf numFmtId="183" fontId="24" fillId="5" borderId="10" xfId="22" applyNumberFormat="1" applyFont="1" applyFill="1" applyBorder="1" applyAlignment="1">
      <alignment horizontal="center" shrinkToFit="1"/>
      <protection/>
    </xf>
    <xf numFmtId="0" fontId="22" fillId="0" borderId="0" xfId="21" applyFont="1" applyAlignment="1">
      <alignment shrinkToFit="1"/>
      <protection/>
    </xf>
    <xf numFmtId="0" fontId="0" fillId="0" borderId="0" xfId="21">
      <alignment/>
      <protection/>
    </xf>
    <xf numFmtId="0" fontId="22" fillId="0" borderId="10" xfId="21" applyFont="1" applyBorder="1" applyAlignment="1">
      <alignment horizontal="center" shrinkToFit="1"/>
      <protection/>
    </xf>
    <xf numFmtId="193" fontId="22" fillId="4" borderId="10" xfId="21" applyNumberFormat="1" applyFont="1" applyFill="1" applyBorder="1" applyAlignment="1">
      <alignment horizontal="center" shrinkToFit="1"/>
      <protection/>
    </xf>
    <xf numFmtId="0" fontId="23" fillId="6" borderId="0" xfId="21" applyFont="1" applyFill="1" applyAlignment="1">
      <alignment shrinkToFit="1"/>
      <protection/>
    </xf>
    <xf numFmtId="0" fontId="23" fillId="6" borderId="0" xfId="21" applyFont="1" applyFill="1" applyBorder="1" applyAlignment="1">
      <alignment shrinkToFit="1"/>
      <protection/>
    </xf>
    <xf numFmtId="0" fontId="22" fillId="0" borderId="2" xfId="21" applyFont="1" applyBorder="1" applyAlignment="1">
      <alignment shrinkToFit="1"/>
      <protection/>
    </xf>
    <xf numFmtId="0" fontId="22" fillId="4" borderId="10" xfId="21" applyFont="1" applyFill="1" applyBorder="1" applyAlignment="1">
      <alignment horizontal="center" shrinkToFit="1"/>
      <protection/>
    </xf>
    <xf numFmtId="0" fontId="22" fillId="0" borderId="10" xfId="21" applyFont="1" applyFill="1" applyBorder="1" applyAlignment="1">
      <alignment horizontal="center" shrinkToFit="1"/>
      <protection/>
    </xf>
    <xf numFmtId="0" fontId="22" fillId="0" borderId="11" xfId="21" applyFont="1" applyBorder="1" applyAlignment="1">
      <alignment horizontal="center" shrinkToFit="1"/>
      <protection/>
    </xf>
    <xf numFmtId="183" fontId="22" fillId="4" borderId="10" xfId="21" applyNumberFormat="1" applyFont="1" applyFill="1" applyBorder="1" applyAlignment="1">
      <alignment horizontal="center" shrinkToFit="1"/>
      <protection/>
    </xf>
    <xf numFmtId="183" fontId="22" fillId="0" borderId="10" xfId="21" applyNumberFormat="1" applyFont="1" applyBorder="1" applyAlignment="1">
      <alignment horizontal="center" shrinkToFit="1"/>
      <protection/>
    </xf>
    <xf numFmtId="185" fontId="22" fillId="0" borderId="10" xfId="21" applyNumberFormat="1" applyFont="1" applyBorder="1" applyAlignment="1">
      <alignment horizontal="center" shrinkToFit="1"/>
      <protection/>
    </xf>
    <xf numFmtId="182" fontId="22" fillId="0" borderId="10" xfId="21" applyNumberFormat="1" applyFont="1" applyBorder="1" applyAlignment="1">
      <alignment horizontal="center" shrinkToFit="1"/>
      <protection/>
    </xf>
    <xf numFmtId="183" fontId="22" fillId="4" borderId="12" xfId="21" applyNumberFormat="1" applyFont="1" applyFill="1" applyBorder="1" applyAlignment="1">
      <alignment horizontal="center" shrinkToFit="1"/>
      <protection/>
    </xf>
    <xf numFmtId="0" fontId="22" fillId="0" borderId="12" xfId="21" applyFont="1" applyBorder="1" applyAlignment="1">
      <alignment horizontal="center" shrinkToFit="1"/>
      <protection/>
    </xf>
    <xf numFmtId="181" fontId="22" fillId="0" borderId="10" xfId="21" applyNumberFormat="1" applyFont="1" applyBorder="1" applyAlignment="1">
      <alignment horizontal="center" shrinkToFit="1"/>
      <protection/>
    </xf>
    <xf numFmtId="183" fontId="22" fillId="2" borderId="12" xfId="21" applyNumberFormat="1" applyFont="1" applyFill="1" applyBorder="1" applyAlignment="1">
      <alignment horizontal="right" shrinkToFit="1"/>
      <protection/>
    </xf>
    <xf numFmtId="183" fontId="23" fillId="2" borderId="10" xfId="21" applyNumberFormat="1" applyFont="1" applyFill="1" applyBorder="1" applyAlignment="1">
      <alignment horizontal="center" shrinkToFit="1"/>
      <protection/>
    </xf>
    <xf numFmtId="182" fontId="23" fillId="2" borderId="13" xfId="21" applyNumberFormat="1" applyFont="1" applyFill="1" applyBorder="1" applyAlignment="1">
      <alignment horizontal="center" shrinkToFit="1"/>
      <protection/>
    </xf>
    <xf numFmtId="182" fontId="23" fillId="2" borderId="12" xfId="21" applyNumberFormat="1" applyFont="1" applyFill="1" applyBorder="1" applyAlignment="1">
      <alignment horizontal="center" shrinkToFit="1"/>
      <protection/>
    </xf>
    <xf numFmtId="195" fontId="22" fillId="0" borderId="0" xfId="24" applyNumberFormat="1" applyFont="1" applyFill="1" applyAlignment="1" applyProtection="1">
      <alignment horizontal="left"/>
      <protection/>
    </xf>
    <xf numFmtId="0" fontId="22" fillId="0" borderId="10" xfId="21" applyFont="1" applyBorder="1" applyAlignment="1">
      <alignment horizontal="right" shrinkToFit="1"/>
      <protection/>
    </xf>
    <xf numFmtId="183" fontId="23" fillId="0" borderId="10" xfId="21" applyNumberFormat="1" applyFont="1" applyBorder="1" applyAlignment="1">
      <alignment horizontal="center" shrinkToFit="1"/>
      <protection/>
    </xf>
    <xf numFmtId="182" fontId="23" fillId="0" borderId="10" xfId="21" applyNumberFormat="1" applyFont="1" applyBorder="1" applyAlignment="1">
      <alignment horizontal="center" shrinkToFit="1"/>
      <protection/>
    </xf>
    <xf numFmtId="181" fontId="23" fillId="0" borderId="10" xfId="21" applyNumberFormat="1" applyFont="1" applyBorder="1" applyAlignment="1">
      <alignment horizontal="center" shrinkToFit="1"/>
      <protection/>
    </xf>
    <xf numFmtId="200" fontId="23" fillId="0" borderId="10" xfId="21" applyNumberFormat="1" applyFont="1" applyBorder="1" applyAlignment="1">
      <alignment horizontal="center" shrinkToFit="1"/>
      <protection/>
    </xf>
    <xf numFmtId="184" fontId="22" fillId="0" borderId="14" xfId="24" applyNumberFormat="1" applyFont="1" applyFill="1" applyBorder="1" applyAlignment="1" applyProtection="1">
      <alignment horizontal="left"/>
      <protection/>
    </xf>
    <xf numFmtId="0" fontId="22" fillId="0" borderId="10" xfId="21" applyFont="1" applyBorder="1" applyAlignment="1">
      <alignment shrinkToFit="1"/>
      <protection/>
    </xf>
    <xf numFmtId="182" fontId="22" fillId="4" borderId="10" xfId="21" applyNumberFormat="1" applyFont="1" applyFill="1" applyBorder="1" applyAlignment="1">
      <alignment horizontal="center" shrinkToFit="1"/>
      <protection/>
    </xf>
    <xf numFmtId="2" fontId="22" fillId="0" borderId="10" xfId="21" applyNumberFormat="1" applyFont="1" applyBorder="1" applyAlignment="1">
      <alignment horizontal="center" shrinkToFit="1"/>
      <protection/>
    </xf>
    <xf numFmtId="187" fontId="23" fillId="5" borderId="10" xfId="21" applyNumberFormat="1" applyFont="1" applyFill="1" applyBorder="1" applyAlignment="1">
      <alignment horizontal="center" shrinkToFit="1"/>
      <protection/>
    </xf>
    <xf numFmtId="195" fontId="24" fillId="4" borderId="10" xfId="21" applyNumberFormat="1" applyFont="1" applyFill="1" applyBorder="1" applyAlignment="1">
      <alignment horizontal="center" shrinkToFit="1"/>
      <protection/>
    </xf>
    <xf numFmtId="195" fontId="22" fillId="0" borderId="0" xfId="22" applyNumberFormat="1" applyFont="1" applyFill="1" applyBorder="1" applyAlignment="1">
      <alignment horizontal="center" vertical="center"/>
      <protection/>
    </xf>
    <xf numFmtId="0" fontId="11" fillId="0" borderId="0" xfId="22" applyBorder="1">
      <alignment vertical="center"/>
      <protection/>
    </xf>
    <xf numFmtId="196" fontId="22" fillId="0" borderId="10" xfId="22" applyNumberFormat="1" applyFont="1" applyFill="1" applyBorder="1" applyAlignment="1">
      <alignment horizontal="right" vertical="center"/>
      <protection/>
    </xf>
    <xf numFmtId="195" fontId="22" fillId="2" borderId="10" xfId="22" applyNumberFormat="1" applyFont="1" applyFill="1" applyBorder="1" applyAlignment="1">
      <alignment horizontal="center" vertical="center"/>
      <protection/>
    </xf>
    <xf numFmtId="0" fontId="22" fillId="2" borderId="10" xfId="22" applyFont="1" applyFill="1" applyBorder="1" applyAlignment="1">
      <alignment horizontal="center" vertical="center"/>
      <protection/>
    </xf>
    <xf numFmtId="195" fontId="22" fillId="2" borderId="10" xfId="24" applyNumberFormat="1" applyFont="1" applyFill="1" applyBorder="1" applyAlignment="1" applyProtection="1">
      <alignment horizontal="center" shrinkToFit="1"/>
      <protection/>
    </xf>
    <xf numFmtId="196" fontId="22" fillId="0" borderId="15" xfId="22" applyNumberFormat="1" applyFont="1" applyFill="1" applyBorder="1" applyAlignment="1">
      <alignment horizontal="right" vertical="center"/>
      <protection/>
    </xf>
    <xf numFmtId="0" fontId="11" fillId="0" borderId="16" xfId="22" applyBorder="1">
      <alignment vertical="center"/>
      <protection/>
    </xf>
    <xf numFmtId="0" fontId="11" fillId="0" borderId="17" xfId="22" applyBorder="1" applyAlignment="1">
      <alignment horizontal="center"/>
      <protection/>
    </xf>
    <xf numFmtId="0" fontId="11" fillId="0" borderId="18" xfId="22" applyBorder="1" applyAlignment="1">
      <alignment horizontal="center"/>
      <protection/>
    </xf>
    <xf numFmtId="0" fontId="1" fillId="4" borderId="15" xfId="22" applyFont="1" applyFill="1" applyBorder="1" applyAlignment="1">
      <alignment horizontal="center"/>
      <protection/>
    </xf>
    <xf numFmtId="183" fontId="1" fillId="0" borderId="15" xfId="22" applyNumberFormat="1" applyFont="1" applyBorder="1" applyAlignment="1">
      <alignment horizontal="center"/>
      <protection/>
    </xf>
    <xf numFmtId="0" fontId="11" fillId="0" borderId="18" xfId="22" applyFont="1" applyBorder="1" applyAlignment="1">
      <alignment horizontal="center"/>
      <protection/>
    </xf>
    <xf numFmtId="182" fontId="1" fillId="0" borderId="19" xfId="22" applyNumberFormat="1" applyFont="1" applyBorder="1" applyAlignment="1">
      <alignment horizontal="center"/>
      <protection/>
    </xf>
    <xf numFmtId="185" fontId="1" fillId="0" borderId="15" xfId="22" applyNumberFormat="1" applyFont="1" applyBorder="1" applyAlignment="1">
      <alignment horizontal="center"/>
      <protection/>
    </xf>
    <xf numFmtId="0" fontId="11" fillId="0" borderId="18" xfId="22" applyFill="1" applyBorder="1" applyAlignment="1">
      <alignment horizontal="center"/>
      <protection/>
    </xf>
    <xf numFmtId="195" fontId="1" fillId="4" borderId="15" xfId="22" applyNumberFormat="1" applyFont="1" applyFill="1" applyBorder="1" applyAlignment="1">
      <alignment horizontal="center"/>
      <protection/>
    </xf>
    <xf numFmtId="184" fontId="1" fillId="4" borderId="15" xfId="22" applyNumberFormat="1" applyFont="1" applyFill="1" applyBorder="1" applyAlignment="1">
      <alignment horizontal="center"/>
      <protection/>
    </xf>
    <xf numFmtId="2" fontId="1" fillId="0" borderId="15" xfId="22" applyNumberFormat="1" applyFont="1" applyBorder="1" applyAlignment="1">
      <alignment horizontal="center"/>
      <protection/>
    </xf>
    <xf numFmtId="0" fontId="11" fillId="0" borderId="20" xfId="22" applyFill="1" applyBorder="1" applyAlignment="1">
      <alignment horizontal="center"/>
      <protection/>
    </xf>
    <xf numFmtId="0" fontId="22" fillId="0" borderId="0" xfId="22" applyFont="1" applyBorder="1" applyAlignment="1">
      <alignment shrinkToFit="1"/>
      <protection/>
    </xf>
    <xf numFmtId="0" fontId="24" fillId="0" borderId="0" xfId="22" applyFont="1" applyFill="1" applyAlignment="1">
      <alignment vertical="center" shrinkToFit="1"/>
      <protection/>
    </xf>
    <xf numFmtId="0" fontId="24" fillId="0" borderId="0" xfId="21" applyFont="1" applyAlignment="1">
      <alignment shrinkToFit="1"/>
      <protection/>
    </xf>
    <xf numFmtId="0" fontId="11" fillId="0" borderId="0" xfId="22" applyFont="1">
      <alignment vertical="center"/>
      <protection/>
    </xf>
    <xf numFmtId="0" fontId="21" fillId="0" borderId="0" xfId="22" applyFont="1" applyAlignment="1">
      <alignment vertical="center"/>
      <protection/>
    </xf>
    <xf numFmtId="0" fontId="22" fillId="0" borderId="0" xfId="22" applyFont="1" applyAlignment="1">
      <alignment vertical="center"/>
      <protection/>
    </xf>
    <xf numFmtId="0" fontId="44" fillId="0" borderId="0" xfId="22" applyFont="1" applyAlignment="1">
      <alignment vertical="center"/>
      <protection/>
    </xf>
    <xf numFmtId="0" fontId="11" fillId="0" borderId="0" xfId="22" applyFont="1" applyBorder="1">
      <alignment vertical="center"/>
      <protection/>
    </xf>
    <xf numFmtId="187" fontId="22" fillId="0" borderId="14" xfId="22" applyNumberFormat="1" applyFont="1" applyFill="1" applyBorder="1" applyAlignment="1">
      <alignment horizontal="center"/>
      <protection/>
    </xf>
    <xf numFmtId="187" fontId="22" fillId="0" borderId="10" xfId="22" applyNumberFormat="1" applyFont="1" applyFill="1" applyBorder="1" applyAlignment="1">
      <alignment horizontal="center"/>
      <protection/>
    </xf>
    <xf numFmtId="0" fontId="22" fillId="0" borderId="0" xfId="22" applyFont="1" applyFill="1" applyBorder="1">
      <alignment vertical="center"/>
      <protection/>
    </xf>
    <xf numFmtId="0" fontId="22" fillId="0" borderId="0" xfId="22" applyFont="1" applyFill="1" applyBorder="1" applyAlignment="1">
      <alignment horizontal="right" shrinkToFit="1"/>
      <protection/>
    </xf>
    <xf numFmtId="0" fontId="22" fillId="0" borderId="0" xfId="21" applyFont="1">
      <alignment/>
      <protection/>
    </xf>
    <xf numFmtId="0" fontId="31" fillId="0" borderId="0" xfId="0" applyFont="1" applyAlignment="1">
      <alignment/>
    </xf>
    <xf numFmtId="0" fontId="0" fillId="0" borderId="7" xfId="0" applyBorder="1" applyAlignment="1">
      <alignment horizontal="center"/>
    </xf>
    <xf numFmtId="0" fontId="0" fillId="0" borderId="21" xfId="0" applyBorder="1" applyAlignment="1">
      <alignment horizontal="center"/>
    </xf>
    <xf numFmtId="0" fontId="0" fillId="0" borderId="0" xfId="0" applyBorder="1" applyAlignment="1">
      <alignment horizontal="center"/>
    </xf>
    <xf numFmtId="0" fontId="0" fillId="0" borderId="6" xfId="0" applyBorder="1" applyAlignment="1">
      <alignment horizontal="center"/>
    </xf>
    <xf numFmtId="11" fontId="0" fillId="0" borderId="0" xfId="0" applyNumberFormat="1" applyAlignment="1">
      <alignment/>
    </xf>
    <xf numFmtId="0" fontId="0" fillId="0" borderId="7" xfId="0" applyBorder="1" applyAlignment="1">
      <alignment/>
    </xf>
    <xf numFmtId="184" fontId="0" fillId="0" borderId="22" xfId="0" applyNumberFormat="1" applyBorder="1" applyAlignment="1">
      <alignment/>
    </xf>
    <xf numFmtId="184" fontId="0" fillId="0" borderId="7" xfId="0" applyNumberFormat="1" applyBorder="1" applyAlignment="1">
      <alignment/>
    </xf>
    <xf numFmtId="184" fontId="0" fillId="0" borderId="21" xfId="0" applyNumberFormat="1" applyBorder="1" applyAlignment="1">
      <alignment/>
    </xf>
    <xf numFmtId="0" fontId="0" fillId="0" borderId="0" xfId="0" applyBorder="1" applyAlignment="1">
      <alignment/>
    </xf>
    <xf numFmtId="184" fontId="0" fillId="0" borderId="23" xfId="0" applyNumberFormat="1" applyBorder="1" applyAlignment="1">
      <alignment/>
    </xf>
    <xf numFmtId="184" fontId="0" fillId="0" borderId="0" xfId="0" applyNumberFormat="1" applyBorder="1" applyAlignment="1">
      <alignment/>
    </xf>
    <xf numFmtId="184" fontId="0" fillId="0" borderId="6" xfId="0" applyNumberFormat="1" applyBorder="1" applyAlignment="1">
      <alignment/>
    </xf>
    <xf numFmtId="0" fontId="0" fillId="0" borderId="1" xfId="0" applyBorder="1" applyAlignment="1">
      <alignment/>
    </xf>
    <xf numFmtId="184" fontId="0" fillId="0" borderId="13" xfId="0" applyNumberFormat="1" applyBorder="1" applyAlignment="1">
      <alignment/>
    </xf>
    <xf numFmtId="184" fontId="0" fillId="0" borderId="1" xfId="0" applyNumberFormat="1" applyBorder="1" applyAlignment="1">
      <alignment/>
    </xf>
    <xf numFmtId="184" fontId="0" fillId="0" borderId="24" xfId="0" applyNumberFormat="1" applyBorder="1" applyAlignment="1">
      <alignment/>
    </xf>
    <xf numFmtId="0" fontId="0" fillId="0" borderId="6" xfId="0" applyBorder="1" applyAlignment="1">
      <alignment/>
    </xf>
    <xf numFmtId="0" fontId="8" fillId="0" borderId="0" xfId="22" applyFont="1" applyAlignment="1">
      <alignment vertical="center"/>
      <protection/>
    </xf>
    <xf numFmtId="0" fontId="11" fillId="0" borderId="18" xfId="22" applyFont="1" applyFill="1" applyBorder="1" applyAlignment="1">
      <alignment horizontal="center"/>
      <protection/>
    </xf>
    <xf numFmtId="202" fontId="1" fillId="5" borderId="25" xfId="22" applyNumberFormat="1" applyFont="1" applyFill="1" applyBorder="1" applyAlignment="1">
      <alignment horizontal="center"/>
      <protection/>
    </xf>
    <xf numFmtId="193" fontId="1" fillId="2" borderId="15" xfId="22" applyNumberFormat="1" applyFont="1" applyFill="1" applyBorder="1" applyAlignment="1">
      <alignment horizontal="center"/>
      <protection/>
    </xf>
    <xf numFmtId="182" fontId="1" fillId="2" borderId="15" xfId="22" applyNumberFormat="1" applyFont="1" applyFill="1" applyBorder="1" applyAlignment="1">
      <alignment horizontal="center"/>
      <protection/>
    </xf>
    <xf numFmtId="0" fontId="0" fillId="0" borderId="0" xfId="0" applyAlignment="1">
      <alignment horizontal="right"/>
    </xf>
    <xf numFmtId="0" fontId="0" fillId="0" borderId="0" xfId="0" applyAlignment="1">
      <alignment textRotation="180" shrinkToFit="1"/>
    </xf>
    <xf numFmtId="0" fontId="0" fillId="0" borderId="0" xfId="0" applyAlignment="1">
      <alignment horizontal="left"/>
    </xf>
    <xf numFmtId="0" fontId="0" fillId="0" borderId="0" xfId="0" applyAlignment="1">
      <alignment textRotation="180"/>
    </xf>
    <xf numFmtId="0" fontId="1" fillId="7" borderId="0" xfId="0" applyFont="1" applyFill="1" applyAlignment="1">
      <alignment/>
    </xf>
    <xf numFmtId="0" fontId="1" fillId="7" borderId="0" xfId="0" applyFont="1" applyFill="1" applyAlignment="1">
      <alignment/>
    </xf>
    <xf numFmtId="2" fontId="0" fillId="0" borderId="0" xfId="0" applyNumberFormat="1" applyAlignment="1">
      <alignment/>
    </xf>
    <xf numFmtId="182" fontId="0" fillId="0" borderId="0" xfId="0" applyNumberFormat="1" applyAlignment="1">
      <alignment/>
    </xf>
    <xf numFmtId="182" fontId="0" fillId="0" borderId="0" xfId="0" applyNumberFormat="1" applyBorder="1" applyAlignment="1">
      <alignment/>
    </xf>
    <xf numFmtId="0" fontId="0" fillId="0" borderId="10" xfId="0" applyBorder="1" applyAlignment="1">
      <alignment/>
    </xf>
    <xf numFmtId="182" fontId="0" fillId="0" borderId="10" xfId="0" applyNumberFormat="1" applyBorder="1" applyAlignment="1">
      <alignment/>
    </xf>
    <xf numFmtId="185" fontId="0" fillId="0" borderId="10" xfId="0" applyNumberFormat="1" applyBorder="1" applyAlignment="1">
      <alignment/>
    </xf>
    <xf numFmtId="0" fontId="22" fillId="0" borderId="0" xfId="22" applyFont="1" applyAlignment="1">
      <alignment horizontal="center" vertical="center"/>
      <protection/>
    </xf>
    <xf numFmtId="0" fontId="22" fillId="0" borderId="0" xfId="22" applyFont="1" applyBorder="1" applyAlignment="1">
      <alignment vertical="center"/>
      <protection/>
    </xf>
    <xf numFmtId="0" fontId="22" fillId="2" borderId="10" xfId="22" applyFont="1" applyFill="1" applyBorder="1" applyAlignment="1">
      <alignment vertical="center"/>
      <protection/>
    </xf>
    <xf numFmtId="0" fontId="22" fillId="0" borderId="0" xfId="22" applyFont="1" applyBorder="1" applyAlignment="1">
      <alignment horizontal="left" vertical="center"/>
      <protection/>
    </xf>
    <xf numFmtId="0" fontId="22" fillId="0" borderId="0" xfId="22" applyFont="1" applyBorder="1">
      <alignment vertical="center"/>
      <protection/>
    </xf>
    <xf numFmtId="0" fontId="22" fillId="0" borderId="10" xfId="22" applyFont="1" applyBorder="1" applyAlignment="1">
      <alignment vertical="center" shrinkToFit="1"/>
      <protection/>
    </xf>
    <xf numFmtId="0" fontId="22" fillId="0" borderId="10" xfId="22" applyFont="1" applyFill="1" applyBorder="1" applyAlignment="1">
      <alignment horizontal="center"/>
      <protection/>
    </xf>
    <xf numFmtId="0" fontId="22" fillId="8" borderId="0" xfId="22" applyFont="1" applyFill="1" applyBorder="1" applyAlignment="1">
      <alignment vertical="center" shrinkToFit="1"/>
      <protection/>
    </xf>
    <xf numFmtId="0" fontId="22" fillId="9" borderId="0" xfId="22" applyFont="1" applyFill="1" applyBorder="1" applyAlignment="1">
      <alignment vertical="center" shrinkToFit="1"/>
      <protection/>
    </xf>
    <xf numFmtId="0" fontId="22" fillId="9" borderId="0" xfId="22" applyFont="1" applyFill="1">
      <alignment vertical="center"/>
      <protection/>
    </xf>
    <xf numFmtId="195" fontId="22" fillId="8" borderId="0" xfId="22" applyNumberFormat="1" applyFont="1" applyFill="1" applyBorder="1" applyAlignment="1">
      <alignment horizontal="center" vertical="center"/>
      <protection/>
    </xf>
    <xf numFmtId="0" fontId="22" fillId="8" borderId="0" xfId="22" applyFont="1" applyFill="1" applyBorder="1" applyAlignment="1">
      <alignment horizontal="right" vertical="center" shrinkToFit="1"/>
      <protection/>
    </xf>
    <xf numFmtId="0" fontId="22" fillId="9" borderId="0" xfId="22" applyFont="1" applyFill="1" applyAlignment="1">
      <alignment horizontal="left" vertical="center"/>
      <protection/>
    </xf>
    <xf numFmtId="195" fontId="22" fillId="9" borderId="0" xfId="22" applyNumberFormat="1" applyFont="1" applyFill="1" applyBorder="1" applyAlignment="1">
      <alignment horizontal="center" vertical="center"/>
      <protection/>
    </xf>
    <xf numFmtId="195" fontId="22" fillId="8" borderId="0" xfId="22" applyNumberFormat="1" applyFont="1" applyFill="1" applyBorder="1" applyAlignment="1">
      <alignment horizontal="center" vertical="center" shrinkToFit="1"/>
      <protection/>
    </xf>
    <xf numFmtId="0" fontId="22" fillId="6" borderId="0" xfId="22" applyFont="1" applyFill="1" applyBorder="1" applyAlignment="1">
      <alignment horizontal="left" vertical="center" shrinkToFit="1"/>
      <protection/>
    </xf>
    <xf numFmtId="0" fontId="22" fillId="4" borderId="0" xfId="22" applyFont="1" applyFill="1" applyBorder="1" applyAlignment="1">
      <alignment horizontal="left" vertical="center" shrinkToFit="1"/>
      <protection/>
    </xf>
    <xf numFmtId="0" fontId="22" fillId="4" borderId="0" xfId="22" applyFont="1" applyFill="1">
      <alignment vertical="center"/>
      <protection/>
    </xf>
    <xf numFmtId="195" fontId="22" fillId="6" borderId="0" xfId="22" applyNumberFormat="1" applyFont="1" applyFill="1" applyBorder="1" applyAlignment="1">
      <alignment horizontal="center" vertical="center"/>
      <protection/>
    </xf>
    <xf numFmtId="0" fontId="22" fillId="6" borderId="0" xfId="22" applyFont="1" applyFill="1" applyBorder="1" applyAlignment="1">
      <alignment horizontal="right" vertical="center" shrinkToFit="1"/>
      <protection/>
    </xf>
    <xf numFmtId="0" fontId="22" fillId="4" borderId="0" xfId="22" applyFont="1" applyFill="1" applyAlignment="1">
      <alignment horizontal="left" vertical="center"/>
      <protection/>
    </xf>
    <xf numFmtId="195" fontId="22" fillId="4" borderId="0" xfId="22" applyNumberFormat="1" applyFont="1" applyFill="1" applyBorder="1" applyAlignment="1">
      <alignment horizontal="center" vertical="center"/>
      <protection/>
    </xf>
    <xf numFmtId="0" fontId="22" fillId="0" borderId="0" xfId="22" applyFont="1" applyFill="1" applyAlignment="1">
      <alignment vertical="center" shrinkToFit="1"/>
      <protection/>
    </xf>
    <xf numFmtId="0" fontId="22" fillId="0" borderId="26" xfId="22" applyFont="1" applyFill="1" applyBorder="1">
      <alignment vertical="center"/>
      <protection/>
    </xf>
    <xf numFmtId="0" fontId="22" fillId="0" borderId="26" xfId="22" applyFont="1" applyBorder="1" applyAlignment="1">
      <alignment horizontal="center" vertical="center"/>
      <protection/>
    </xf>
    <xf numFmtId="0" fontId="22" fillId="0" borderId="19" xfId="22" applyFont="1" applyBorder="1">
      <alignment vertical="center"/>
      <protection/>
    </xf>
    <xf numFmtId="0" fontId="22" fillId="0" borderId="26" xfId="22" applyFont="1" applyBorder="1">
      <alignment vertical="center"/>
      <protection/>
    </xf>
    <xf numFmtId="0" fontId="22" fillId="0" borderId="27" xfId="22" applyFont="1" applyFill="1" applyBorder="1" applyAlignment="1">
      <alignment vertical="center" shrinkToFit="1"/>
      <protection/>
    </xf>
    <xf numFmtId="0" fontId="22" fillId="0" borderId="28" xfId="22" applyFont="1" applyBorder="1">
      <alignment vertical="center"/>
      <protection/>
    </xf>
    <xf numFmtId="0" fontId="22" fillId="0" borderId="0" xfId="22" applyFont="1" applyFill="1" applyBorder="1" applyAlignment="1">
      <alignment vertical="center" shrinkToFit="1"/>
      <protection/>
    </xf>
    <xf numFmtId="0" fontId="22" fillId="0" borderId="0" xfId="22" applyFont="1" applyFill="1" applyBorder="1" applyAlignment="1">
      <alignment horizontal="center" shrinkToFit="1"/>
      <protection/>
    </xf>
    <xf numFmtId="10" fontId="22" fillId="0" borderId="0" xfId="22" applyNumberFormat="1" applyFont="1" applyFill="1" applyBorder="1">
      <alignment vertical="center"/>
      <protection/>
    </xf>
    <xf numFmtId="0" fontId="22" fillId="0" borderId="0" xfId="22" applyFont="1" applyFill="1" applyBorder="1" applyAlignment="1">
      <alignment horizontal="center"/>
      <protection/>
    </xf>
    <xf numFmtId="0" fontId="22" fillId="0" borderId="0" xfId="22" applyFont="1" applyFill="1" applyBorder="1" applyAlignment="1">
      <alignment horizontal="center" vertical="center" shrinkToFit="1"/>
      <protection/>
    </xf>
    <xf numFmtId="195" fontId="22" fillId="0" borderId="10" xfId="22" applyNumberFormat="1" applyFont="1" applyFill="1" applyBorder="1" applyAlignment="1">
      <alignment horizontal="center"/>
      <protection/>
    </xf>
    <xf numFmtId="193" fontId="22" fillId="0" borderId="10" xfId="22" applyNumberFormat="1" applyFont="1" applyFill="1" applyBorder="1" applyAlignment="1">
      <alignment horizontal="center"/>
      <protection/>
    </xf>
    <xf numFmtId="193" fontId="22" fillId="0" borderId="10" xfId="22" applyNumberFormat="1" applyFont="1" applyFill="1" applyBorder="1" applyAlignment="1">
      <alignment horizontal="center" vertical="center" shrinkToFit="1"/>
      <protection/>
    </xf>
    <xf numFmtId="199" fontId="22" fillId="0" borderId="10" xfId="22" applyNumberFormat="1" applyFont="1" applyFill="1" applyBorder="1" applyAlignment="1">
      <alignment horizontal="center" vertical="center"/>
      <protection/>
    </xf>
    <xf numFmtId="0" fontId="22" fillId="8" borderId="0" xfId="22" applyFont="1" applyFill="1" applyBorder="1" applyAlignment="1">
      <alignment horizontal="center" vertical="center"/>
      <protection/>
    </xf>
    <xf numFmtId="0" fontId="22" fillId="9" borderId="0" xfId="22" applyFont="1" applyFill="1" applyBorder="1" applyAlignment="1">
      <alignment horizontal="center" vertical="center"/>
      <protection/>
    </xf>
    <xf numFmtId="0" fontId="22" fillId="8" borderId="0" xfId="22" applyFont="1" applyFill="1" applyBorder="1" applyAlignment="1">
      <alignment horizontal="center" vertical="center" shrinkToFit="1"/>
      <protection/>
    </xf>
    <xf numFmtId="0" fontId="22" fillId="9" borderId="0" xfId="22" applyFont="1" applyFill="1" applyBorder="1" applyAlignment="1">
      <alignment horizontal="center" vertical="center" shrinkToFit="1"/>
      <protection/>
    </xf>
    <xf numFmtId="0" fontId="22" fillId="6" borderId="0" xfId="22" applyFont="1" applyFill="1" applyBorder="1" applyAlignment="1">
      <alignment horizontal="center" vertical="center"/>
      <protection/>
    </xf>
    <xf numFmtId="0" fontId="22" fillId="4" borderId="0" xfId="22" applyFont="1" applyFill="1" applyBorder="1" applyAlignment="1">
      <alignment horizontal="center" vertical="center"/>
      <protection/>
    </xf>
    <xf numFmtId="196" fontId="22" fillId="0" borderId="10" xfId="24" applyNumberFormat="1" applyFont="1" applyFill="1" applyBorder="1" applyAlignment="1" applyProtection="1">
      <alignment horizontal="center" shrinkToFit="1"/>
      <protection/>
    </xf>
    <xf numFmtId="0" fontId="22" fillId="6" borderId="0" xfId="22" applyFont="1" applyFill="1" applyBorder="1" applyAlignment="1">
      <alignment horizontal="center" vertical="center" shrinkToFit="1"/>
      <protection/>
    </xf>
    <xf numFmtId="0" fontId="22" fillId="4" borderId="0" xfId="22" applyFont="1" applyFill="1" applyBorder="1" applyAlignment="1">
      <alignment horizontal="center" vertical="center" shrinkToFit="1"/>
      <protection/>
    </xf>
    <xf numFmtId="0" fontId="22" fillId="0" borderId="17" xfId="22" applyFont="1" applyFill="1" applyBorder="1" applyAlignment="1">
      <alignment horizontal="center" vertical="center"/>
      <protection/>
    </xf>
    <xf numFmtId="196" fontId="22" fillId="0" borderId="29" xfId="22" applyNumberFormat="1" applyFont="1" applyFill="1" applyBorder="1" applyAlignment="1">
      <alignment horizontal="center" vertical="center"/>
      <protection/>
    </xf>
    <xf numFmtId="0" fontId="22" fillId="0" borderId="18" xfId="22" applyFont="1" applyFill="1" applyBorder="1" applyAlignment="1">
      <alignment horizontal="center" vertical="center" shrinkToFit="1"/>
      <protection/>
    </xf>
    <xf numFmtId="196" fontId="22" fillId="0" borderId="15" xfId="22" applyNumberFormat="1" applyFont="1" applyFill="1" applyBorder="1" applyAlignment="1">
      <alignment horizontal="center" vertical="center"/>
      <protection/>
    </xf>
    <xf numFmtId="196" fontId="22" fillId="2" borderId="15" xfId="22" applyNumberFormat="1" applyFont="1" applyFill="1" applyBorder="1" applyAlignment="1">
      <alignment horizontal="center" vertical="center"/>
      <protection/>
    </xf>
    <xf numFmtId="0" fontId="22" fillId="0" borderId="20" xfId="22" applyFont="1" applyFill="1" applyBorder="1" applyAlignment="1">
      <alignment horizontal="center" vertical="center" shrinkToFit="1"/>
      <protection/>
    </xf>
    <xf numFmtId="196" fontId="22" fillId="2" borderId="25" xfId="22" applyNumberFormat="1" applyFont="1" applyFill="1" applyBorder="1" applyAlignment="1">
      <alignment horizontal="center" vertical="center"/>
      <protection/>
    </xf>
    <xf numFmtId="0" fontId="22" fillId="9" borderId="10" xfId="22" applyFont="1" applyFill="1" applyBorder="1" applyAlignment="1">
      <alignment horizontal="center" vertical="center"/>
      <protection/>
    </xf>
    <xf numFmtId="0" fontId="22" fillId="8" borderId="10" xfId="22" applyFont="1" applyFill="1" applyBorder="1" applyAlignment="1">
      <alignment horizontal="center" vertical="center"/>
      <protection/>
    </xf>
    <xf numFmtId="0" fontId="22" fillId="6" borderId="10" xfId="22" applyFont="1" applyFill="1" applyBorder="1" applyAlignment="1">
      <alignment horizontal="center" vertical="center"/>
      <protection/>
    </xf>
    <xf numFmtId="0" fontId="22" fillId="4" borderId="10" xfId="22" applyFont="1" applyFill="1" applyBorder="1" applyAlignment="1">
      <alignment horizontal="center" vertical="center"/>
      <protection/>
    </xf>
    <xf numFmtId="187" fontId="22" fillId="0" borderId="0" xfId="22" applyNumberFormat="1" applyFont="1" applyFill="1" applyBorder="1" applyAlignment="1">
      <alignment horizontal="center" vertical="center"/>
      <protection/>
    </xf>
    <xf numFmtId="0" fontId="22" fillId="0" borderId="10" xfId="22" applyFont="1" applyFill="1" applyBorder="1" applyAlignment="1">
      <alignment horizontal="center" vertical="center"/>
      <protection/>
    </xf>
    <xf numFmtId="187" fontId="22" fillId="0" borderId="10" xfId="22" applyNumberFormat="1" applyFont="1" applyFill="1" applyBorder="1" applyAlignment="1">
      <alignment horizontal="center" vertical="center"/>
      <protection/>
    </xf>
    <xf numFmtId="0" fontId="22" fillId="0" borderId="15" xfId="22" applyFont="1" applyBorder="1" applyAlignment="1">
      <alignment horizontal="center" vertical="center"/>
      <protection/>
    </xf>
    <xf numFmtId="0" fontId="22" fillId="9" borderId="18" xfId="22" applyFont="1" applyFill="1" applyBorder="1" applyAlignment="1">
      <alignment horizontal="center" vertical="center"/>
      <protection/>
    </xf>
    <xf numFmtId="196" fontId="22" fillId="0" borderId="10" xfId="22" applyNumberFormat="1" applyFont="1" applyFill="1" applyBorder="1" applyAlignment="1">
      <alignment horizontal="center" vertical="center"/>
      <protection/>
    </xf>
    <xf numFmtId="0" fontId="22" fillId="8" borderId="18" xfId="22" applyFont="1" applyFill="1" applyBorder="1" applyAlignment="1">
      <alignment horizontal="center" vertical="center"/>
      <protection/>
    </xf>
    <xf numFmtId="0" fontId="22" fillId="6" borderId="18" xfId="22" applyFont="1" applyFill="1" applyBorder="1" applyAlignment="1">
      <alignment horizontal="center" vertical="center"/>
      <protection/>
    </xf>
    <xf numFmtId="0" fontId="22" fillId="4" borderId="18" xfId="22" applyFont="1" applyFill="1" applyBorder="1" applyAlignment="1">
      <alignment horizontal="center" vertical="center"/>
      <protection/>
    </xf>
    <xf numFmtId="0" fontId="22" fillId="0" borderId="18" xfId="22" applyFont="1" applyFill="1" applyBorder="1" applyAlignment="1">
      <alignment horizontal="center" vertical="center"/>
      <protection/>
    </xf>
    <xf numFmtId="196" fontId="22" fillId="0" borderId="10" xfId="22" applyNumberFormat="1" applyFont="1" applyBorder="1" applyAlignment="1">
      <alignment horizontal="center" vertical="center"/>
      <protection/>
    </xf>
    <xf numFmtId="196" fontId="22" fillId="0" borderId="15" xfId="22" applyNumberFormat="1" applyFont="1" applyBorder="1" applyAlignment="1">
      <alignment horizontal="center" vertical="center"/>
      <protection/>
    </xf>
    <xf numFmtId="0" fontId="56" fillId="0" borderId="0" xfId="22" applyFont="1" applyFill="1" applyBorder="1">
      <alignment vertical="center"/>
      <protection/>
    </xf>
    <xf numFmtId="182" fontId="22" fillId="0" borderId="0" xfId="22" applyNumberFormat="1" applyFont="1" applyFill="1" applyBorder="1" applyAlignment="1">
      <alignment horizontal="center"/>
      <protection/>
    </xf>
    <xf numFmtId="185" fontId="22" fillId="0" borderId="0" xfId="22" applyNumberFormat="1" applyFont="1" applyFill="1" applyBorder="1" applyAlignment="1">
      <alignment horizontal="center"/>
      <protection/>
    </xf>
    <xf numFmtId="195" fontId="22" fillId="0" borderId="0" xfId="22" applyNumberFormat="1" applyFont="1" applyFill="1" applyBorder="1" applyAlignment="1">
      <alignment horizontal="center"/>
      <protection/>
    </xf>
    <xf numFmtId="184" fontId="22" fillId="0" borderId="0" xfId="22" applyNumberFormat="1" applyFont="1" applyFill="1" applyBorder="1" applyAlignment="1">
      <alignment horizontal="center"/>
      <protection/>
    </xf>
    <xf numFmtId="2" fontId="22" fillId="0" borderId="0" xfId="22" applyNumberFormat="1" applyFont="1" applyFill="1" applyBorder="1" applyAlignment="1">
      <alignment horizontal="center"/>
      <protection/>
    </xf>
    <xf numFmtId="183" fontId="22" fillId="0" borderId="0" xfId="22" applyNumberFormat="1" applyFont="1" applyFill="1" applyBorder="1" applyAlignment="1">
      <alignment horizontal="center"/>
      <protection/>
    </xf>
    <xf numFmtId="10" fontId="22" fillId="0" borderId="0" xfId="22" applyNumberFormat="1" applyFont="1" applyFill="1" applyBorder="1" applyAlignment="1">
      <alignment horizontal="center"/>
      <protection/>
    </xf>
    <xf numFmtId="0" fontId="0" fillId="0" borderId="1" xfId="0" applyBorder="1" applyAlignment="1">
      <alignment horizontal="center" shrinkToFi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shrinkToFit="1"/>
    </xf>
    <xf numFmtId="0" fontId="0" fillId="0" borderId="7" xfId="0" applyBorder="1" applyAlignment="1">
      <alignment horizontal="center" shrinkToFit="1"/>
    </xf>
    <xf numFmtId="0" fontId="24" fillId="0" borderId="0" xfId="0" applyFont="1" applyAlignment="1">
      <alignment horizontal="center"/>
    </xf>
    <xf numFmtId="0" fontId="24" fillId="0" borderId="0" xfId="0" applyFont="1" applyFill="1" applyAlignment="1">
      <alignment horizontal="center"/>
    </xf>
    <xf numFmtId="193" fontId="24" fillId="0" borderId="0" xfId="23" applyNumberFormat="1" applyFont="1" applyBorder="1" applyAlignment="1">
      <alignment/>
      <protection/>
    </xf>
    <xf numFmtId="0" fontId="24" fillId="0" borderId="0" xfId="23" applyFont="1" applyBorder="1" applyAlignment="1">
      <alignment/>
      <protection/>
    </xf>
    <xf numFmtId="193" fontId="11" fillId="0" borderId="0" xfId="23" applyNumberFormat="1" applyAlignment="1">
      <alignment horizontal="center"/>
      <protection/>
    </xf>
    <xf numFmtId="193" fontId="11" fillId="0" borderId="7" xfId="23" applyNumberFormat="1" applyFont="1" applyBorder="1" applyAlignment="1">
      <alignment horizontal="center"/>
      <protection/>
    </xf>
    <xf numFmtId="193" fontId="11" fillId="0" borderId="21" xfId="23" applyNumberFormat="1" applyFont="1" applyBorder="1" applyAlignment="1">
      <alignment horizontal="center"/>
      <protection/>
    </xf>
    <xf numFmtId="193" fontId="11" fillId="0" borderId="0" xfId="23" applyNumberFormat="1" applyFont="1" applyAlignment="1">
      <alignment horizontal="center"/>
      <protection/>
    </xf>
    <xf numFmtId="193" fontId="11" fillId="0" borderId="1" xfId="23" applyNumberFormat="1" applyFont="1" applyBorder="1" applyAlignment="1">
      <alignment horizontal="center"/>
      <protection/>
    </xf>
    <xf numFmtId="193" fontId="11" fillId="0" borderId="24" xfId="23" applyNumberFormat="1" applyFont="1" applyBorder="1" applyAlignment="1">
      <alignment horizontal="center"/>
      <protection/>
    </xf>
    <xf numFmtId="196" fontId="11" fillId="0" borderId="0" xfId="23" applyNumberFormat="1" applyAlignment="1">
      <alignment horizontal="center"/>
      <protection/>
    </xf>
    <xf numFmtId="193" fontId="11" fillId="0" borderId="0" xfId="23" applyNumberFormat="1" applyFont="1" applyAlignment="1">
      <alignment horizontal="right"/>
      <protection/>
    </xf>
    <xf numFmtId="193" fontId="25" fillId="0" borderId="0" xfId="23" applyNumberFormat="1" applyFont="1" applyAlignment="1">
      <alignment horizontal="center"/>
      <protection/>
    </xf>
    <xf numFmtId="193" fontId="11" fillId="0" borderId="4" xfId="23" applyNumberFormat="1" applyFont="1" applyBorder="1" applyAlignment="1">
      <alignment horizontal="center"/>
      <protection/>
    </xf>
    <xf numFmtId="193" fontId="11" fillId="0" borderId="5" xfId="23" applyNumberFormat="1" applyFont="1" applyBorder="1" applyAlignment="1">
      <alignment horizontal="center"/>
      <protection/>
    </xf>
    <xf numFmtId="0" fontId="0" fillId="0" borderId="0" xfId="0" applyAlignment="1">
      <alignment horizontal="center"/>
    </xf>
    <xf numFmtId="0" fontId="0" fillId="0" borderId="13" xfId="0" applyBorder="1" applyAlignment="1">
      <alignment horizontal="center" shrinkToFit="1"/>
    </xf>
    <xf numFmtId="0" fontId="0" fillId="0" borderId="0" xfId="0" applyBorder="1" applyAlignment="1">
      <alignment horizontal="center" vertical="center"/>
    </xf>
    <xf numFmtId="0" fontId="9" fillId="0" borderId="0" xfId="0" applyFont="1" applyAlignment="1">
      <alignment horizontal="left" wrapText="1" shrinkToFit="1"/>
    </xf>
    <xf numFmtId="0" fontId="49" fillId="0" borderId="0" xfId="22" applyFont="1" applyAlignment="1">
      <alignment horizontal="center" vertical="center" shrinkToFit="1"/>
      <protection/>
    </xf>
    <xf numFmtId="0" fontId="11" fillId="0" borderId="10" xfId="22" applyBorder="1" applyAlignment="1">
      <alignment horizontal="center"/>
      <protection/>
    </xf>
    <xf numFmtId="0" fontId="11" fillId="0" borderId="10" xfId="22" applyBorder="1" applyAlignment="1">
      <alignment horizontal="center" vertical="center" wrapText="1"/>
      <protection/>
    </xf>
    <xf numFmtId="0" fontId="11" fillId="0" borderId="30" xfId="22" applyBorder="1" applyAlignment="1">
      <alignment vertical="center"/>
      <protection/>
    </xf>
    <xf numFmtId="0" fontId="11" fillId="0" borderId="12" xfId="22" applyBorder="1" applyAlignment="1">
      <alignment vertical="center"/>
      <protection/>
    </xf>
    <xf numFmtId="0" fontId="22" fillId="0" borderId="10" xfId="22" applyFont="1" applyBorder="1" applyAlignment="1">
      <alignment horizontal="center" shrinkToFit="1"/>
      <protection/>
    </xf>
    <xf numFmtId="0" fontId="22" fillId="0" borderId="1" xfId="22" applyFont="1" applyBorder="1" applyAlignment="1">
      <alignment horizontal="center" vertical="center" shrinkToFit="1"/>
      <protection/>
    </xf>
    <xf numFmtId="0" fontId="21" fillId="0" borderId="26" xfId="22" applyFont="1" applyFill="1" applyBorder="1" applyAlignment="1">
      <alignment horizontal="right" vertical="center" shrinkToFit="1"/>
      <protection/>
    </xf>
    <xf numFmtId="0" fontId="21" fillId="0" borderId="0" xfId="22" applyFont="1" applyFill="1" applyBorder="1" applyAlignment="1">
      <alignment horizontal="right" vertical="center" shrinkToFit="1"/>
      <protection/>
    </xf>
    <xf numFmtId="0" fontId="21" fillId="0" borderId="27" xfId="22" applyFont="1" applyFill="1" applyBorder="1" applyAlignment="1">
      <alignment horizontal="right" vertical="center" shrinkToFit="1"/>
      <protection/>
    </xf>
    <xf numFmtId="0" fontId="21" fillId="0" borderId="3" xfId="22" applyFont="1" applyFill="1" applyBorder="1" applyAlignment="1">
      <alignment horizontal="right" vertical="center" shrinkToFit="1"/>
      <protection/>
    </xf>
    <xf numFmtId="0" fontId="22" fillId="0" borderId="4" xfId="22" applyFont="1" applyFill="1" applyBorder="1" applyAlignment="1">
      <alignment horizontal="left" vertical="center" wrapText="1"/>
      <protection/>
    </xf>
    <xf numFmtId="0" fontId="22" fillId="0" borderId="16" xfId="22" applyFont="1" applyFill="1" applyBorder="1" applyAlignment="1">
      <alignment horizontal="left" vertical="center" wrapText="1"/>
      <protection/>
    </xf>
    <xf numFmtId="0" fontId="22" fillId="0" borderId="0" xfId="22" applyFont="1" applyFill="1" applyBorder="1" applyAlignment="1">
      <alignment horizontal="left" vertical="center" wrapText="1"/>
      <protection/>
    </xf>
    <xf numFmtId="0" fontId="22" fillId="0" borderId="19" xfId="22" applyFont="1" applyFill="1" applyBorder="1" applyAlignment="1">
      <alignment horizontal="left" vertical="center" wrapText="1"/>
      <protection/>
    </xf>
    <xf numFmtId="0" fontId="22" fillId="0" borderId="31" xfId="22" applyFont="1" applyFill="1" applyBorder="1" applyAlignment="1">
      <alignment horizontal="center" vertical="center"/>
      <protection/>
    </xf>
    <xf numFmtId="0" fontId="22" fillId="0" borderId="26" xfId="22" applyFont="1" applyFill="1" applyBorder="1" applyAlignment="1">
      <alignment horizontal="center" vertical="center"/>
      <protection/>
    </xf>
    <xf numFmtId="195" fontId="22" fillId="0" borderId="0" xfId="22" applyNumberFormat="1" applyFont="1" applyFill="1" applyBorder="1" applyAlignment="1">
      <alignment horizontal="center" vertical="center" shrinkToFit="1"/>
      <protection/>
    </xf>
    <xf numFmtId="0" fontId="57" fillId="0" borderId="0" xfId="22" applyFont="1" applyAlignment="1">
      <alignment horizontal="center" vertical="center" shrinkToFit="1"/>
      <protection/>
    </xf>
    <xf numFmtId="0" fontId="22" fillId="0" borderId="0" xfId="22" applyFont="1" applyFill="1" applyBorder="1" applyAlignment="1">
      <alignment horizontal="center"/>
      <protection/>
    </xf>
    <xf numFmtId="0" fontId="22" fillId="0" borderId="0" xfId="22" applyFont="1" applyFill="1" applyBorder="1" applyAlignment="1">
      <alignment horizontal="center" vertical="center" shrinkToFit="1"/>
      <protection/>
    </xf>
    <xf numFmtId="0" fontId="22" fillId="0" borderId="0" xfId="22" applyFont="1" applyFill="1" applyBorder="1" applyAlignment="1">
      <alignment vertical="center"/>
      <protection/>
    </xf>
    <xf numFmtId="193" fontId="22" fillId="0" borderId="0" xfId="22" applyNumberFormat="1" applyFont="1" applyFill="1" applyBorder="1" applyAlignment="1">
      <alignment horizontal="center" vertical="center" shrinkToFit="1"/>
      <protection/>
    </xf>
    <xf numFmtId="193" fontId="22" fillId="0" borderId="3" xfId="22" applyNumberFormat="1" applyFont="1" applyFill="1" applyBorder="1" applyAlignment="1">
      <alignment horizontal="center" vertical="center" shrinkToFit="1"/>
      <protection/>
    </xf>
    <xf numFmtId="0" fontId="22" fillId="0" borderId="0" xfId="22" applyFont="1" applyAlignment="1">
      <alignment horizontal="center" vertical="center"/>
      <protection/>
    </xf>
    <xf numFmtId="0" fontId="22" fillId="0" borderId="1" xfId="22" applyFont="1" applyFill="1" applyBorder="1" applyAlignment="1">
      <alignment horizontal="left" vertical="center" wrapText="1"/>
      <protection/>
    </xf>
    <xf numFmtId="0" fontId="22" fillId="0" borderId="32" xfId="22" applyFont="1" applyFill="1" applyBorder="1" applyAlignment="1">
      <alignment horizontal="left" vertical="center" wrapText="1"/>
      <protection/>
    </xf>
    <xf numFmtId="193" fontId="22" fillId="0" borderId="19" xfId="22" applyNumberFormat="1" applyFont="1" applyFill="1" applyBorder="1" applyAlignment="1">
      <alignment horizontal="center" vertical="center" shrinkToFit="1"/>
      <protection/>
    </xf>
    <xf numFmtId="193" fontId="22" fillId="0" borderId="28" xfId="22" applyNumberFormat="1" applyFont="1" applyFill="1" applyBorder="1" applyAlignment="1">
      <alignment horizontal="center" vertical="center" shrinkToFit="1"/>
      <protection/>
    </xf>
    <xf numFmtId="0" fontId="25" fillId="0" borderId="0" xfId="22" applyFont="1" applyFill="1" applyAlignment="1">
      <alignment horizontal="center" vertical="center" shrinkToFit="1"/>
      <protection/>
    </xf>
    <xf numFmtId="0" fontId="24" fillId="0" borderId="11" xfId="22" applyFont="1" applyBorder="1" applyAlignment="1">
      <alignment horizontal="center" shrinkToFit="1"/>
      <protection/>
    </xf>
    <xf numFmtId="0" fontId="24" fillId="0" borderId="14" xfId="22" applyFont="1" applyBorder="1" applyAlignment="1">
      <alignment horizontal="center" shrinkToFit="1"/>
      <protection/>
    </xf>
    <xf numFmtId="0" fontId="31" fillId="6" borderId="11" xfId="22" applyFont="1" applyFill="1" applyBorder="1" applyAlignment="1">
      <alignment horizontal="center" vertical="center" shrinkToFit="1"/>
      <protection/>
    </xf>
    <xf numFmtId="0" fontId="31" fillId="6" borderId="2" xfId="22" applyFont="1" applyFill="1" applyBorder="1" applyAlignment="1">
      <alignment horizontal="center" vertical="center" shrinkToFit="1"/>
      <protection/>
    </xf>
    <xf numFmtId="0" fontId="22" fillId="0" borderId="11" xfId="21" applyFont="1" applyBorder="1" applyAlignment="1">
      <alignment horizontal="center" shrinkToFit="1"/>
      <protection/>
    </xf>
    <xf numFmtId="0" fontId="22" fillId="0" borderId="14" xfId="21" applyFont="1" applyBorder="1" applyAlignment="1">
      <alignment horizontal="center" shrinkToFit="1"/>
      <protection/>
    </xf>
    <xf numFmtId="0" fontId="20" fillId="0" borderId="0" xfId="21" applyFont="1" applyFill="1" applyAlignment="1">
      <alignment horizontal="center"/>
      <protection/>
    </xf>
  </cellXfs>
  <cellStyles count="12">
    <cellStyle name="Normal" xfId="0"/>
    <cellStyle name="Percent" xfId="15"/>
    <cellStyle name="Hyperlink" xfId="16"/>
    <cellStyle name="Comma [0]" xfId="17"/>
    <cellStyle name="Comma" xfId="18"/>
    <cellStyle name="Currency [0]" xfId="19"/>
    <cellStyle name="Currency" xfId="20"/>
    <cellStyle name="標準_27回セミナーMU計算サンプル" xfId="21"/>
    <cellStyle name="標準_MU計算シート用データ061028新潟より" xfId="22"/>
    <cellStyle name="標準_Sc軸外これ" xfId="23"/>
    <cellStyle name="標準_西群馬10MV-MU計算シート" xfId="24"/>
    <cellStyle name="Followed Hyperlink" xfId="25"/>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3次のグラフ</a:t>
            </a:r>
          </a:p>
        </c:rich>
      </c:tx>
      <c:layout/>
      <c:spPr>
        <a:noFill/>
        <a:ln>
          <a:noFill/>
        </a:ln>
      </c:spPr>
    </c:title>
    <c:plotArea>
      <c:layout>
        <c:manualLayout>
          <c:xMode val="edge"/>
          <c:yMode val="edge"/>
          <c:x val="0.07775"/>
          <c:y val="0.0595"/>
          <c:w val="0.8955"/>
          <c:h val="0.931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forward val="1"/>
            <c:backward val="1"/>
            <c:dispEq val="1"/>
            <c:dispRSqr val="1"/>
            <c:trendlineLbl>
              <c:layout>
                <c:manualLayout>
                  <c:x val="0"/>
                  <c:y val="0"/>
                </c:manualLayout>
              </c:layout>
              <c:numFmt formatCode="0.000000E+00"/>
            </c:trendlineLbl>
          </c:trendline>
          <c:xVal>
            <c:numRef>
              <c:f>'多項式回帰'!$B$5:$B$20</c:f>
              <c:numCache/>
            </c:numRef>
          </c:xVal>
          <c:yVal>
            <c:numRef>
              <c:f>'多項式回帰'!$C$5:$C$20</c:f>
              <c:numCache/>
            </c:numRef>
          </c:yVal>
          <c:smooth val="0"/>
        </c:ser>
        <c:axId val="42058109"/>
        <c:axId val="42978662"/>
      </c:scatterChart>
      <c:valAx>
        <c:axId val="42058109"/>
        <c:scaling>
          <c:orientation val="minMax"/>
        </c:scaling>
        <c:axPos val="b"/>
        <c:title>
          <c:tx>
            <c:rich>
              <a:bodyPr vert="horz" rot="0" anchor="ctr"/>
              <a:lstStyle/>
              <a:p>
                <a:pPr algn="ctr">
                  <a:defRPr/>
                </a:pPr>
                <a:r>
                  <a:rPr lang="en-US" cap="none" sz="800" b="0" i="0" u="none" baseline="0"/>
                  <a:t>深さ</a:t>
                </a:r>
              </a:p>
            </c:rich>
          </c:tx>
          <c:layout/>
          <c:overlay val="0"/>
          <c:spPr>
            <a:noFill/>
            <a:ln>
              <a:noFill/>
            </a:ln>
          </c:spPr>
        </c:title>
        <c:delete val="0"/>
        <c:numFmt formatCode="General" sourceLinked="1"/>
        <c:majorTickMark val="in"/>
        <c:minorTickMark val="none"/>
        <c:tickLblPos val="nextTo"/>
        <c:crossAx val="42978662"/>
        <c:crosses val="autoZero"/>
        <c:crossBetween val="midCat"/>
        <c:dispUnits/>
      </c:valAx>
      <c:valAx>
        <c:axId val="42978662"/>
        <c:scaling>
          <c:orientation val="minMax"/>
        </c:scaling>
        <c:axPos val="l"/>
        <c:title>
          <c:tx>
            <c:rich>
              <a:bodyPr vert="horz" rot="-5400000" anchor="ctr"/>
              <a:lstStyle/>
              <a:p>
                <a:pPr algn="ctr">
                  <a:defRPr/>
                </a:pPr>
                <a:r>
                  <a:rPr lang="en-US" cap="none" sz="800" b="0" i="0" u="none" baseline="0"/>
                  <a:t>係数</a:t>
                </a:r>
              </a:p>
            </c:rich>
          </c:tx>
          <c:layout/>
          <c:overlay val="0"/>
          <c:spPr>
            <a:noFill/>
            <a:ln>
              <a:noFill/>
            </a:ln>
          </c:spPr>
        </c:title>
        <c:majorGridlines/>
        <c:delete val="0"/>
        <c:numFmt formatCode="0.00E+00" sourceLinked="0"/>
        <c:majorTickMark val="in"/>
        <c:minorTickMark val="none"/>
        <c:tickLblPos val="nextTo"/>
        <c:crossAx val="4205810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10X 空中軸外測定</a:t>
            </a:r>
          </a:p>
        </c:rich>
      </c:tx>
      <c:layout>
        <c:manualLayout>
          <c:xMode val="factor"/>
          <c:yMode val="factor"/>
          <c:x val="0"/>
          <c:y val="-0.0035"/>
        </c:manualLayout>
      </c:layout>
      <c:spPr>
        <a:noFill/>
        <a:ln>
          <a:noFill/>
        </a:ln>
      </c:spPr>
    </c:title>
    <c:plotArea>
      <c:layout>
        <c:manualLayout>
          <c:xMode val="edge"/>
          <c:yMode val="edge"/>
          <c:x val="0.05175"/>
          <c:y val="0.07525"/>
          <c:w val="0.94625"/>
          <c:h val="0.853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'空中軸外 (Siemens 10xサンプル)'!$C$12:$AG$12</c:f>
              <c:numCache/>
            </c:numRef>
          </c:xVal>
          <c:yVal>
            <c:numRef>
              <c:f>'空中軸外 (Siemens 10xサンプル)'!$C$13:$AG$13</c:f>
              <c:numCache/>
            </c:numRef>
          </c:yVal>
          <c:smooth val="0"/>
        </c:ser>
        <c:axId val="64282087"/>
        <c:axId val="41667872"/>
      </c:scatterChart>
      <c:valAx>
        <c:axId val="64282087"/>
        <c:scaling>
          <c:orientation val="minMax"/>
          <c:max val="16"/>
          <c:min val="-16"/>
        </c:scaling>
        <c:axPos val="b"/>
        <c:title>
          <c:tx>
            <c:rich>
              <a:bodyPr vert="horz" rot="0" anchor="ctr"/>
              <a:lstStyle/>
              <a:p>
                <a:pPr algn="ctr">
                  <a:defRPr/>
                </a:pPr>
                <a:r>
                  <a:rPr lang="en-US" cap="none" sz="1050" b="0" i="0" u="none" baseline="0"/>
                  <a:t>軸外距離(cm)</a:t>
                </a:r>
              </a:p>
            </c:rich>
          </c:tx>
          <c:layout>
            <c:manualLayout>
              <c:xMode val="factor"/>
              <c:yMode val="factor"/>
              <c:x val="-0.025"/>
              <c:y val="0"/>
            </c:manualLayout>
          </c:layout>
          <c:overlay val="0"/>
          <c:spPr>
            <a:noFill/>
            <a:ln>
              <a:noFill/>
            </a:ln>
          </c:spPr>
        </c:title>
        <c:delete val="0"/>
        <c:numFmt formatCode="General" sourceLinked="1"/>
        <c:majorTickMark val="in"/>
        <c:minorTickMark val="none"/>
        <c:tickLblPos val="nextTo"/>
        <c:crossAx val="41667872"/>
        <c:crossesAt val="1"/>
        <c:crossBetween val="midCat"/>
        <c:dispUnits/>
        <c:majorUnit val="2"/>
      </c:valAx>
      <c:valAx>
        <c:axId val="41667872"/>
        <c:scaling>
          <c:orientation val="minMax"/>
        </c:scaling>
        <c:axPos val="l"/>
        <c:title>
          <c:tx>
            <c:rich>
              <a:bodyPr vert="horz" rot="-5400000" anchor="ctr"/>
              <a:lstStyle/>
              <a:p>
                <a:pPr algn="ctr">
                  <a:defRPr/>
                </a:pPr>
                <a:r>
                  <a:rPr lang="en-US" cap="none" sz="1050" b="0" i="0" u="none" baseline="0"/>
                  <a:t>A0</a:t>
                </a:r>
              </a:p>
            </c:rich>
          </c:tx>
          <c:layout/>
          <c:overlay val="0"/>
          <c:spPr>
            <a:noFill/>
            <a:ln>
              <a:noFill/>
            </a:ln>
          </c:spPr>
        </c:title>
        <c:majorGridlines/>
        <c:delete val="0"/>
        <c:numFmt formatCode="0.000_ " sourceLinked="0"/>
        <c:majorTickMark val="in"/>
        <c:minorTickMark val="none"/>
        <c:tickLblPos val="nextTo"/>
        <c:crossAx val="642820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10X 空中軸外線量比（+-平均）</a:t>
            </a:r>
          </a:p>
        </c:rich>
      </c:tx>
      <c:layout/>
      <c:spPr>
        <a:noFill/>
        <a:ln>
          <a:noFill/>
        </a:ln>
      </c:spPr>
    </c:title>
    <c:plotArea>
      <c:layout>
        <c:manualLayout>
          <c:xMode val="edge"/>
          <c:yMode val="edge"/>
          <c:x val="0.04925"/>
          <c:y val="0.11325"/>
          <c:w val="0.936"/>
          <c:h val="0.814"/>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trendline>
            <c:trendlineType val="poly"/>
            <c:order val="6"/>
            <c:forward val="0.5"/>
            <c:dispEq val="1"/>
            <c:dispRSqr val="1"/>
            <c:trendlineLbl>
              <c:layout>
                <c:manualLayout>
                  <c:x val="0"/>
                  <c:y val="0"/>
                </c:manualLayout>
              </c:layout>
              <c:tx>
                <c:rich>
                  <a:bodyPr vert="horz" rot="0" anchor="ctr"/>
                  <a:lstStyle/>
                  <a:p>
                    <a:pPr algn="ctr">
                      <a:defRPr/>
                    </a:pPr>
                    <a:r>
                      <a:rPr lang="en-US" cap="none" sz="900" b="0" i="0" u="none" baseline="0"/>
                      <a:t>y = 3.599083E-07x</a:t>
                    </a:r>
                    <a:r>
                      <a:rPr lang="en-US" cap="none" sz="900" b="0" i="0" u="none" baseline="30000"/>
                      <a:t>6</a:t>
                    </a:r>
                    <a:r>
                      <a:rPr lang="en-US" cap="none" sz="900" b="0" i="0" u="none" baseline="0"/>
                      <a:t> - 1.856812E-05x</a:t>
                    </a:r>
                    <a:r>
                      <a:rPr lang="en-US" cap="none" sz="900" b="0" i="0" u="none" baseline="30000"/>
                      <a:t>5</a:t>
                    </a:r>
                    <a:r>
                      <a:rPr lang="en-US" cap="none" sz="900" b="0" i="0" u="none" baseline="0"/>
                      <a:t> + 3.628167E-04x</a:t>
                    </a:r>
                    <a:r>
                      <a:rPr lang="en-US" cap="none" sz="900" b="0" i="0" u="none" baseline="30000"/>
                      <a:t>4</a:t>
                    </a:r>
                    <a:r>
                      <a:rPr lang="en-US" cap="none" sz="900" b="0" i="0" u="none" baseline="0"/>
                      <a:t> - 3.256785E-03x</a:t>
                    </a:r>
                    <a:r>
                      <a:rPr lang="en-US" cap="none" sz="900" b="0" i="0" u="none" baseline="30000"/>
                      <a:t>3</a:t>
                    </a:r>
                    <a:r>
                      <a:rPr lang="en-US" cap="none" sz="900" b="0" i="0" u="none" baseline="0"/>
                      <a:t> + 1.221585E-02x</a:t>
                    </a:r>
                    <a:r>
                      <a:rPr lang="en-US" cap="none" sz="900" b="0" i="0" u="none" baseline="30000"/>
                      <a:t>2</a:t>
                    </a:r>
                    <a:r>
                      <a:rPr lang="en-US" cap="none" sz="900" b="0" i="0" u="none" baseline="0"/>
                      <a:t> - 4.169390E-03x + 1.000318E+00</a:t>
                    </a:r>
                    <a:r>
                      <a:rPr lang="en-US" cap="none" sz="1000" b="0" i="0" u="none" baseline="0"/>
                      <a:t>
R</a:t>
                    </a:r>
                    <a:r>
                      <a:rPr lang="en-US" cap="none" sz="1000" b="0" i="0" u="none" baseline="30000"/>
                      <a:t>2</a:t>
                    </a:r>
                    <a:r>
                      <a:rPr lang="en-US" cap="none" sz="1000" b="0" i="0" u="none" baseline="0"/>
                      <a:t> = 9.988385E-01</a:t>
                    </a:r>
                  </a:p>
                </c:rich>
              </c:tx>
              <c:numFmt formatCode="General" sourceLinked="1"/>
            </c:trendlineLbl>
          </c:trendline>
          <c:xVal>
            <c:numRef>
              <c:f>'空中軸外 (Siemens 10xサンプル)'!$R$16:$AG$16</c:f>
              <c:numCache/>
            </c:numRef>
          </c:xVal>
          <c:yVal>
            <c:numRef>
              <c:f>'空中軸外 (Siemens 10xサンプル)'!$R$19:$AG$19</c:f>
              <c:numCache/>
            </c:numRef>
          </c:yVal>
          <c:smooth val="0"/>
        </c:ser>
        <c:axId val="39466529"/>
        <c:axId val="19654442"/>
      </c:scatterChart>
      <c:valAx>
        <c:axId val="39466529"/>
        <c:scaling>
          <c:orientation val="minMax"/>
          <c:max val="16"/>
        </c:scaling>
        <c:axPos val="b"/>
        <c:title>
          <c:tx>
            <c:rich>
              <a:bodyPr vert="horz" rot="0" anchor="ctr"/>
              <a:lstStyle/>
              <a:p>
                <a:pPr algn="ctr">
                  <a:defRPr/>
                </a:pPr>
                <a:r>
                  <a:rPr lang="en-US" cap="none" sz="900" b="0" i="0" u="none" baseline="0"/>
                  <a:t>軸外距離</a:t>
                </a:r>
              </a:p>
            </c:rich>
          </c:tx>
          <c:layout>
            <c:manualLayout>
              <c:xMode val="factor"/>
              <c:yMode val="factor"/>
              <c:x val="-0.0085"/>
              <c:y val="0"/>
            </c:manualLayout>
          </c:layout>
          <c:overlay val="0"/>
          <c:spPr>
            <a:noFill/>
            <a:ln>
              <a:noFill/>
            </a:ln>
          </c:spPr>
        </c:title>
        <c:delete val="0"/>
        <c:numFmt formatCode="General" sourceLinked="1"/>
        <c:majorTickMark val="in"/>
        <c:minorTickMark val="none"/>
        <c:tickLblPos val="nextTo"/>
        <c:crossAx val="19654442"/>
        <c:crossesAt val="1"/>
        <c:crossBetween val="midCat"/>
        <c:dispUnits/>
      </c:valAx>
      <c:valAx>
        <c:axId val="19654442"/>
        <c:scaling>
          <c:orientation val="minMax"/>
        </c:scaling>
        <c:axPos val="l"/>
        <c:title>
          <c:tx>
            <c:rich>
              <a:bodyPr vert="horz" rot="-5400000" anchor="ctr"/>
              <a:lstStyle/>
              <a:p>
                <a:pPr algn="ctr">
                  <a:defRPr/>
                </a:pPr>
                <a:r>
                  <a:rPr lang="en-US" cap="none" sz="975" b="0" i="0" u="none" baseline="0"/>
                  <a:t>A0</a:t>
                </a:r>
              </a:p>
            </c:rich>
          </c:tx>
          <c:layout/>
          <c:overlay val="0"/>
          <c:spPr>
            <a:noFill/>
            <a:ln>
              <a:noFill/>
            </a:ln>
          </c:spPr>
        </c:title>
        <c:majorGridlines/>
        <c:delete val="0"/>
        <c:numFmt formatCode="0.000_ " sourceLinked="0"/>
        <c:majorTickMark val="in"/>
        <c:minorTickMark val="none"/>
        <c:tickLblPos val="nextTo"/>
        <c:txPr>
          <a:bodyPr/>
          <a:lstStyle/>
          <a:p>
            <a:pPr>
              <a:defRPr lang="en-US" cap="none" sz="900" b="0" i="0" u="none" baseline="0"/>
            </a:pPr>
          </a:p>
        </c:txPr>
        <c:crossAx val="394665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４５°ＷＦ　近似</a:t>
            </a:r>
          </a:p>
        </c:rich>
      </c:tx>
      <c:layout/>
      <c:spPr>
        <a:noFill/>
        <a:ln>
          <a:noFill/>
        </a:ln>
      </c:spPr>
    </c:title>
    <c:plotArea>
      <c:layout>
        <c:manualLayout>
          <c:xMode val="edge"/>
          <c:yMode val="edge"/>
          <c:x val="0.0455"/>
          <c:y val="0.0625"/>
          <c:w val="0.93175"/>
          <c:h val="0.88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2"/>
            <c:forward val="1"/>
            <c:backward val="1"/>
            <c:dispEq val="1"/>
            <c:dispRSqr val="1"/>
            <c:trendlineLbl>
              <c:layout>
                <c:manualLayout>
                  <c:x val="0"/>
                  <c:y val="0"/>
                </c:manualLayout>
              </c:layout>
              <c:txPr>
                <a:bodyPr vert="horz" rot="0" anchor="ctr"/>
                <a:lstStyle/>
                <a:p>
                  <a:pPr algn="ctr">
                    <a:defRPr lang="en-US" cap="none" sz="800" b="0" i="0" u="none" baseline="0"/>
                  </a:pPr>
                </a:p>
              </c:txPr>
              <c:numFmt formatCode="0.000000E+00"/>
            </c:trendlineLbl>
          </c:trendline>
          <c:xVal>
            <c:numRef>
              <c:f>'WF算出サンプル'!$C$7:$F$7</c:f>
              <c:numCache/>
            </c:numRef>
          </c:xVal>
          <c:yVal>
            <c:numRef>
              <c:f>'WF算出サンプル'!$C$12:$F$12</c:f>
              <c:numCache/>
            </c:numRef>
          </c:yVal>
          <c:smooth val="0"/>
        </c:ser>
        <c:axId val="42672251"/>
        <c:axId val="48505940"/>
      </c:scatterChart>
      <c:valAx>
        <c:axId val="42672251"/>
        <c:scaling>
          <c:orientation val="minMax"/>
        </c:scaling>
        <c:axPos val="b"/>
        <c:title>
          <c:tx>
            <c:rich>
              <a:bodyPr vert="horz" rot="0" anchor="ctr"/>
              <a:lstStyle/>
              <a:p>
                <a:pPr algn="ctr">
                  <a:defRPr/>
                </a:pPr>
                <a:r>
                  <a:rPr lang="en-US" cap="none" sz="825" b="0" i="0" u="none" baseline="0"/>
                  <a:t>深さ</a:t>
                </a:r>
              </a:p>
            </c:rich>
          </c:tx>
          <c:layout/>
          <c:overlay val="0"/>
          <c:spPr>
            <a:noFill/>
            <a:ln>
              <a:noFill/>
            </a:ln>
          </c:spPr>
        </c:title>
        <c:delete val="0"/>
        <c:numFmt formatCode="General" sourceLinked="1"/>
        <c:majorTickMark val="in"/>
        <c:minorTickMark val="none"/>
        <c:tickLblPos val="nextTo"/>
        <c:crossAx val="48505940"/>
        <c:crosses val="autoZero"/>
        <c:crossBetween val="midCat"/>
        <c:dispUnits/>
      </c:valAx>
      <c:valAx>
        <c:axId val="48505940"/>
        <c:scaling>
          <c:orientation val="minMax"/>
        </c:scaling>
        <c:axPos val="l"/>
        <c:title>
          <c:tx>
            <c:rich>
              <a:bodyPr vert="horz" rot="-5400000" anchor="ctr"/>
              <a:lstStyle/>
              <a:p>
                <a:pPr algn="ctr">
                  <a:defRPr/>
                </a:pPr>
                <a:r>
                  <a:rPr lang="en-US" cap="none" sz="825" b="0" i="0" u="none" baseline="0"/>
                  <a:t>ＷＦ</a:t>
                </a:r>
              </a:p>
            </c:rich>
          </c:tx>
          <c:layout/>
          <c:overlay val="0"/>
          <c:spPr>
            <a:noFill/>
            <a:ln>
              <a:noFill/>
            </a:ln>
          </c:spPr>
        </c:title>
        <c:majorGridlines/>
        <c:delete val="0"/>
        <c:numFmt formatCode="General" sourceLinked="1"/>
        <c:majorTickMark val="in"/>
        <c:minorTickMark val="none"/>
        <c:tickLblPos val="nextTo"/>
        <c:crossAx val="4267225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２次の回帰式</a:t>
            </a:r>
          </a:p>
        </c:rich>
      </c:tx>
      <c:layout>
        <c:manualLayout>
          <c:xMode val="factor"/>
          <c:yMode val="factor"/>
          <c:x val="0"/>
          <c:y val="-0.0185"/>
        </c:manualLayout>
      </c:layout>
      <c:spPr>
        <a:noFill/>
        <a:ln>
          <a:noFill/>
        </a:ln>
      </c:spPr>
    </c:title>
    <c:plotArea>
      <c:layout>
        <c:manualLayout>
          <c:xMode val="edge"/>
          <c:yMode val="edge"/>
          <c:x val="0.0245"/>
          <c:y val="0.13675"/>
          <c:w val="0.951"/>
          <c:h val="0.863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forward val="1"/>
            <c:backward val="1"/>
            <c:dispEq val="1"/>
            <c:dispRSqr val="1"/>
            <c:trendlineLbl>
              <c:layout>
                <c:manualLayout>
                  <c:x val="0"/>
                  <c:y val="0"/>
                </c:manualLayout>
              </c:layout>
              <c:numFmt formatCode="0.000000E+00"/>
            </c:trendlineLbl>
          </c:trendline>
          <c:xVal>
            <c:numRef>
              <c:f>'WF算出サンプル'!$I$8:$I$12</c:f>
              <c:numCache/>
            </c:numRef>
          </c:xVal>
          <c:yVal>
            <c:numRef>
              <c:f>'WF算出サンプル'!$J$8:$J$12</c:f>
              <c:numCache/>
            </c:numRef>
          </c:yVal>
          <c:smooth val="0"/>
        </c:ser>
        <c:axId val="33900277"/>
        <c:axId val="36667038"/>
      </c:scatterChart>
      <c:valAx>
        <c:axId val="33900277"/>
        <c:scaling>
          <c:orientation val="minMax"/>
        </c:scaling>
        <c:axPos val="b"/>
        <c:title>
          <c:tx>
            <c:rich>
              <a:bodyPr vert="horz" rot="0" anchor="ctr"/>
              <a:lstStyle/>
              <a:p>
                <a:pPr algn="ctr">
                  <a:defRPr/>
                </a:pPr>
                <a:r>
                  <a:rPr lang="en-US" cap="none" sz="800" b="0" i="0" u="none" baseline="0"/>
                  <a:t>深さ</a:t>
                </a:r>
              </a:p>
            </c:rich>
          </c:tx>
          <c:layout/>
          <c:overlay val="0"/>
          <c:spPr>
            <a:noFill/>
            <a:ln>
              <a:noFill/>
            </a:ln>
          </c:spPr>
        </c:title>
        <c:delete val="0"/>
        <c:numFmt formatCode="General" sourceLinked="1"/>
        <c:majorTickMark val="in"/>
        <c:minorTickMark val="none"/>
        <c:tickLblPos val="nextTo"/>
        <c:crossAx val="36667038"/>
        <c:crosses val="autoZero"/>
        <c:crossBetween val="midCat"/>
        <c:dispUnits/>
      </c:valAx>
      <c:valAx>
        <c:axId val="36667038"/>
        <c:scaling>
          <c:orientation val="minMax"/>
        </c:scaling>
        <c:axPos val="l"/>
        <c:majorGridlines/>
        <c:delete val="0"/>
        <c:numFmt formatCode="General" sourceLinked="1"/>
        <c:majorTickMark val="in"/>
        <c:minorTickMark val="none"/>
        <c:tickLblPos val="nextTo"/>
        <c:crossAx val="3390027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１次の多項式近似</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forward val="1"/>
            <c:backward val="1"/>
            <c:dispEq val="1"/>
            <c:dispRSqr val="1"/>
            <c:trendlineLbl>
              <c:layout>
                <c:manualLayout>
                  <c:x val="0"/>
                  <c:y val="0"/>
                </c:manualLayout>
              </c:layout>
              <c:numFmt formatCode="0.000000E+00"/>
            </c:trendlineLbl>
          </c:trendline>
          <c:xVal>
            <c:numRef>
              <c:f>'WF算出サンプル'!$I$8:$I$12</c:f>
              <c:numCache/>
            </c:numRef>
          </c:xVal>
          <c:yVal>
            <c:numRef>
              <c:f>'WF算出サンプル'!$K$8:$K$12</c:f>
              <c:numCache/>
            </c:numRef>
          </c:yVal>
          <c:smooth val="0"/>
        </c:ser>
        <c:axId val="61567887"/>
        <c:axId val="17240072"/>
      </c:scatterChart>
      <c:valAx>
        <c:axId val="61567887"/>
        <c:scaling>
          <c:orientation val="minMax"/>
        </c:scaling>
        <c:axPos val="b"/>
        <c:title>
          <c:tx>
            <c:rich>
              <a:bodyPr vert="horz" rot="0" anchor="ctr"/>
              <a:lstStyle/>
              <a:p>
                <a:pPr algn="ctr">
                  <a:defRPr/>
                </a:pPr>
                <a:r>
                  <a:rPr lang="en-US" cap="none" sz="800" b="0" i="0" u="none" baseline="0"/>
                  <a:t>深さ</a:t>
                </a:r>
              </a:p>
            </c:rich>
          </c:tx>
          <c:layout/>
          <c:overlay val="0"/>
          <c:spPr>
            <a:noFill/>
            <a:ln>
              <a:noFill/>
            </a:ln>
          </c:spPr>
        </c:title>
        <c:delete val="0"/>
        <c:numFmt formatCode="General" sourceLinked="1"/>
        <c:majorTickMark val="in"/>
        <c:minorTickMark val="none"/>
        <c:tickLblPos val="nextTo"/>
        <c:crossAx val="17240072"/>
        <c:crosses val="autoZero"/>
        <c:crossBetween val="midCat"/>
        <c:dispUnits/>
      </c:valAx>
      <c:valAx>
        <c:axId val="17240072"/>
        <c:scaling>
          <c:orientation val="minMax"/>
        </c:scaling>
        <c:axPos val="l"/>
        <c:majorGridlines/>
        <c:delete val="0"/>
        <c:numFmt formatCode="General" sourceLinked="1"/>
        <c:majorTickMark val="in"/>
        <c:minorTickMark val="none"/>
        <c:tickLblPos val="nextTo"/>
        <c:crossAx val="61567887"/>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定数の回帰式</a:t>
            </a:r>
          </a:p>
        </c:rich>
      </c:tx>
      <c:layout/>
      <c:spPr>
        <a:noFill/>
        <a:ln>
          <a:noFill/>
        </a:ln>
      </c:spPr>
    </c:title>
    <c:plotArea>
      <c:layout>
        <c:manualLayout>
          <c:xMode val="edge"/>
          <c:yMode val="edge"/>
          <c:x val="0.02425"/>
          <c:y val="0.0825"/>
          <c:w val="0.95475"/>
          <c:h val="0.878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linear"/>
            <c:forward val="1"/>
            <c:backward val="1"/>
            <c:dispEq val="1"/>
            <c:dispRSqr val="1"/>
            <c:trendlineLbl>
              <c:layout>
                <c:manualLayout>
                  <c:x val="0"/>
                  <c:y val="0"/>
                </c:manualLayout>
              </c:layout>
              <c:numFmt formatCode="0.000000E+00"/>
            </c:trendlineLbl>
          </c:trendline>
          <c:xVal>
            <c:numRef>
              <c:f>'WF算出サンプル'!$I$8:$I$12</c:f>
              <c:numCache/>
            </c:numRef>
          </c:xVal>
          <c:yVal>
            <c:numRef>
              <c:f>'WF算出サンプル'!$L$8:$L$12</c:f>
              <c:numCache/>
            </c:numRef>
          </c:yVal>
          <c:smooth val="0"/>
        </c:ser>
        <c:axId val="20942921"/>
        <c:axId val="54268562"/>
      </c:scatterChart>
      <c:valAx>
        <c:axId val="20942921"/>
        <c:scaling>
          <c:orientation val="minMax"/>
        </c:scaling>
        <c:axPos val="b"/>
        <c:title>
          <c:tx>
            <c:rich>
              <a:bodyPr vert="horz" rot="0" anchor="ctr"/>
              <a:lstStyle/>
              <a:p>
                <a:pPr algn="ctr">
                  <a:defRPr/>
                </a:pPr>
                <a:r>
                  <a:rPr lang="en-US" cap="none" sz="800" b="0" i="0" u="none" baseline="0"/>
                  <a:t>深さ</a:t>
                </a:r>
              </a:p>
            </c:rich>
          </c:tx>
          <c:layout/>
          <c:overlay val="0"/>
          <c:spPr>
            <a:noFill/>
            <a:ln>
              <a:noFill/>
            </a:ln>
          </c:spPr>
        </c:title>
        <c:delete val="0"/>
        <c:numFmt formatCode="General" sourceLinked="1"/>
        <c:majorTickMark val="in"/>
        <c:minorTickMark val="none"/>
        <c:tickLblPos val="nextTo"/>
        <c:crossAx val="54268562"/>
        <c:crosses val="autoZero"/>
        <c:crossBetween val="midCat"/>
        <c:dispUnits/>
      </c:valAx>
      <c:valAx>
        <c:axId val="54268562"/>
        <c:scaling>
          <c:orientation val="minMax"/>
        </c:scaling>
        <c:axPos val="l"/>
        <c:majorGridlines/>
        <c:delete val="0"/>
        <c:numFmt formatCode="General" sourceLinked="1"/>
        <c:majorTickMark val="in"/>
        <c:minorTickMark val="none"/>
        <c:tickLblPos val="nextTo"/>
        <c:crossAx val="2094292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0" i="0" u="none" baseline="0">
                <a:latin typeface="Osaka"/>
                <a:ea typeface="Osaka"/>
                <a:cs typeface="Osaka"/>
              </a:rPr>
              <a:t>Sc for 6 MV (Mevatron)</a:t>
            </a:r>
          </a:p>
        </c:rich>
      </c:tx>
      <c:layout/>
      <c:spPr>
        <a:noFill/>
        <a:ln>
          <a:noFill/>
        </a:ln>
      </c:spPr>
    </c:title>
    <c:plotArea>
      <c:layout>
        <c:manualLayout>
          <c:xMode val="edge"/>
          <c:yMode val="edge"/>
          <c:x val="0.1125"/>
          <c:y val="0.18575"/>
          <c:w val="0.791"/>
          <c:h val="0.66175"/>
        </c:manualLayout>
      </c:layout>
      <c:scatterChart>
        <c:scatterStyle val="lineMarker"/>
        <c:varyColors val="0"/>
        <c:ser>
          <c:idx val="0"/>
          <c:order val="0"/>
          <c:tx>
            <c:v>square fields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poly"/>
            <c:order val="4"/>
            <c:backward val="1.5"/>
            <c:dispEq val="1"/>
            <c:dispRSqr val="1"/>
            <c:trendlineLbl>
              <c:layout>
                <c:manualLayout>
                  <c:x val="0"/>
                  <c:y val="0"/>
                </c:manualLayout>
              </c:layout>
              <c:numFmt formatCode="0.000000E+00"/>
            </c:trendlineLbl>
          </c:trendline>
          <c:xVal>
            <c:numRef>
              <c:f>'kの求め方'!$I$49:$I$59</c:f>
              <c:numCache/>
            </c:numRef>
          </c:xVal>
          <c:yVal>
            <c:numRef>
              <c:f>'kの求め方'!$J$49:$J$59</c:f>
              <c:numCache/>
            </c:numRef>
          </c:yVal>
          <c:smooth val="0"/>
        </c:ser>
        <c:axId val="18655011"/>
        <c:axId val="33677372"/>
      </c:scatterChart>
      <c:valAx>
        <c:axId val="18655011"/>
        <c:scaling>
          <c:orientation val="minMax"/>
        </c:scaling>
        <c:axPos val="b"/>
        <c:title>
          <c:tx>
            <c:rich>
              <a:bodyPr vert="horz" rot="0" anchor="ctr"/>
              <a:lstStyle/>
              <a:p>
                <a:pPr algn="ctr">
                  <a:defRPr/>
                </a:pPr>
                <a:r>
                  <a:rPr lang="en-US" cap="none" sz="950" b="0" i="0" u="none" baseline="0">
                    <a:latin typeface="Osaka"/>
                    <a:ea typeface="Osaka"/>
                    <a:cs typeface="Osaka"/>
                  </a:rPr>
                  <a:t>Side of square fields (cm)</a:t>
                </a:r>
              </a:p>
            </c:rich>
          </c:tx>
          <c:layout/>
          <c:overlay val="0"/>
          <c:spPr>
            <a:noFill/>
            <a:ln>
              <a:noFill/>
            </a:ln>
          </c:spPr>
        </c:title>
        <c:delete val="0"/>
        <c:numFmt formatCode="General" sourceLinked="1"/>
        <c:majorTickMark val="cross"/>
        <c:minorTickMark val="in"/>
        <c:tickLblPos val="nextTo"/>
        <c:crossAx val="33677372"/>
        <c:crosses val="autoZero"/>
        <c:crossBetween val="midCat"/>
        <c:dispUnits/>
      </c:valAx>
      <c:valAx>
        <c:axId val="33677372"/>
        <c:scaling>
          <c:orientation val="minMax"/>
        </c:scaling>
        <c:axPos val="l"/>
        <c:title>
          <c:tx>
            <c:rich>
              <a:bodyPr vert="horz" rot="-5400000" anchor="ctr"/>
              <a:lstStyle/>
              <a:p>
                <a:pPr algn="ctr">
                  <a:defRPr/>
                </a:pPr>
                <a:r>
                  <a:rPr lang="en-US" cap="none" sz="950" b="0" i="0" u="none" baseline="0">
                    <a:latin typeface="Osaka"/>
                    <a:ea typeface="Osaka"/>
                    <a:cs typeface="Osaka"/>
                  </a:rPr>
                  <a:t>Collimator scatter factor (Sc)</a:t>
                </a:r>
              </a:p>
            </c:rich>
          </c:tx>
          <c:layout/>
          <c:overlay val="0"/>
          <c:spPr>
            <a:noFill/>
            <a:ln>
              <a:noFill/>
            </a:ln>
          </c:spPr>
        </c:title>
        <c:majorGridlines/>
        <c:delete val="0"/>
        <c:numFmt formatCode="0.00" sourceLinked="0"/>
        <c:majorTickMark val="in"/>
        <c:minorTickMark val="none"/>
        <c:tickLblPos val="nextTo"/>
        <c:crossAx val="18655011"/>
        <c:crosses val="autoZero"/>
        <c:crossBetween val="midCat"/>
        <c:dispUnits/>
      </c:valAx>
      <c:spPr>
        <a:solidFill>
          <a:srgbClr val="C0C0C0"/>
        </a:solidFill>
        <a:ln w="12700">
          <a:solidFill>
            <a:srgbClr val="808080"/>
          </a:solidFill>
        </a:ln>
      </c:spPr>
    </c:plotArea>
    <c:legend>
      <c:legendPos val="r"/>
      <c:layout>
        <c:manualLayout>
          <c:xMode val="edge"/>
          <c:yMode val="edge"/>
          <c:x val="0.70175"/>
          <c:y val="0"/>
        </c:manualLayout>
      </c:layout>
      <c:overlay val="0"/>
    </c:legend>
    <c:plotVisOnly val="1"/>
    <c:dispBlanksAs val="gap"/>
    <c:showDLblsOverMax val="0"/>
  </c:chart>
  <c:txPr>
    <a:bodyPr vert="horz" rot="0"/>
    <a:lstStyle/>
    <a:p>
      <a:pPr>
        <a:defRPr lang="en-US" cap="none" sz="825" b="0" i="0" u="none" baseline="0">
          <a:latin typeface="Osaka"/>
          <a:ea typeface="Osaka"/>
          <a:cs typeface="Osaka"/>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Osaka"/>
                <a:ea typeface="Osaka"/>
                <a:cs typeface="Osaka"/>
              </a:rPr>
              <a:t>Sc for 6 MV (Mevatron)</a:t>
            </a:r>
          </a:p>
        </c:rich>
      </c:tx>
      <c:layout/>
      <c:spPr>
        <a:noFill/>
        <a:ln>
          <a:noFill/>
        </a:ln>
      </c:spPr>
    </c:title>
    <c:plotArea>
      <c:layout>
        <c:manualLayout>
          <c:xMode val="edge"/>
          <c:yMode val="edge"/>
          <c:x val="0.11275"/>
          <c:y val="0.1695"/>
          <c:w val="0.7915"/>
          <c:h val="0.69375"/>
        </c:manualLayout>
      </c:layout>
      <c:scatterChart>
        <c:scatterStyle val="lineMarker"/>
        <c:varyColors val="0"/>
        <c:ser>
          <c:idx val="0"/>
          <c:order val="0"/>
          <c:tx>
            <c:v>square fields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poly"/>
            <c:order val="4"/>
            <c:backward val="1.5"/>
            <c:dispEq val="1"/>
            <c:dispRSqr val="1"/>
            <c:trendlineLbl>
              <c:numFmt formatCode="General" sourceLinked="1"/>
            </c:trendlineLbl>
          </c:trendline>
          <c:xVal>
            <c:numRef>
              <c:f>'kの求め方'!$I$49:$I$59</c:f>
              <c:numCache/>
            </c:numRef>
          </c:xVal>
          <c:yVal>
            <c:numRef>
              <c:f>'kの求め方'!$J$49:$J$59</c:f>
              <c:numCache/>
            </c:numRef>
          </c:yVal>
          <c:smooth val="0"/>
        </c:ser>
        <c:ser>
          <c:idx val="1"/>
          <c:order val="1"/>
          <c:tx>
            <c:v>X=5cm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'kの求め方'!$F$4:$F$12</c:f>
              <c:numCache/>
            </c:numRef>
          </c:xVal>
          <c:yVal>
            <c:numRef>
              <c:f>'kの求め方'!$J$4:$J$12</c:f>
              <c:numCache/>
            </c:numRef>
          </c:yVal>
          <c:smooth val="0"/>
        </c:ser>
        <c:ser>
          <c:idx val="2"/>
          <c:order val="2"/>
          <c:tx>
            <c:v>X=10cm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'kの求め方'!$F$13:$F$19</c:f>
              <c:numCache/>
            </c:numRef>
          </c:xVal>
          <c:yVal>
            <c:numRef>
              <c:f>'kの求め方'!$J$13:$J$19</c:f>
              <c:numCache/>
            </c:numRef>
          </c:yVal>
          <c:smooth val="0"/>
        </c:ser>
        <c:ser>
          <c:idx val="3"/>
          <c:order val="3"/>
          <c:tx>
            <c:v>X=15cm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'kの求め方'!$F$20:$F$23</c:f>
              <c:numCache/>
            </c:numRef>
          </c:xVal>
          <c:yVal>
            <c:numRef>
              <c:f>'kの求め方'!$J$20:$J$23</c:f>
              <c:numCache/>
            </c:numRef>
          </c:yVal>
          <c:smooth val="0"/>
        </c:ser>
        <c:ser>
          <c:idx val="4"/>
          <c:order val="4"/>
          <c:tx>
            <c:v>Y=5cm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'kの求め方'!$F$24:$F$32</c:f>
              <c:numCache/>
            </c:numRef>
          </c:xVal>
          <c:yVal>
            <c:numRef>
              <c:f>'kの求め方'!$J$24:$J$32</c:f>
              <c:numCache/>
            </c:numRef>
          </c:yVal>
          <c:smooth val="0"/>
        </c:ser>
        <c:ser>
          <c:idx val="5"/>
          <c:order val="5"/>
          <c:tx>
            <c:v>Y=10cm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'kの求め方'!$F$33:$F$39</c:f>
              <c:numCache/>
            </c:numRef>
          </c:xVal>
          <c:yVal>
            <c:numRef>
              <c:f>'kの求め方'!$J$33:$J$39</c:f>
              <c:numCache/>
            </c:numRef>
          </c:yVal>
          <c:smooth val="0"/>
        </c:ser>
        <c:ser>
          <c:idx val="6"/>
          <c:order val="6"/>
          <c:tx>
            <c:v>Y=15cm</c:v>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'kの求め方'!$F$40:$F$43</c:f>
              <c:numCache/>
            </c:numRef>
          </c:xVal>
          <c:yVal>
            <c:numRef>
              <c:f>'kの求め方'!$J$40:$J$43</c:f>
              <c:numCache/>
            </c:numRef>
          </c:yVal>
          <c:smooth val="0"/>
        </c:ser>
        <c:axId val="34660893"/>
        <c:axId val="43512582"/>
      </c:scatterChart>
      <c:valAx>
        <c:axId val="34660893"/>
        <c:scaling>
          <c:orientation val="minMax"/>
        </c:scaling>
        <c:axPos val="b"/>
        <c:title>
          <c:tx>
            <c:rich>
              <a:bodyPr vert="horz" rot="0" anchor="ctr"/>
              <a:lstStyle/>
              <a:p>
                <a:pPr algn="ctr">
                  <a:defRPr/>
                </a:pPr>
                <a:r>
                  <a:rPr lang="en-US" cap="none" sz="850" b="0" i="0" u="none" baseline="0">
                    <a:latin typeface="Osaka"/>
                    <a:ea typeface="Osaka"/>
                    <a:cs typeface="Osaka"/>
                  </a:rPr>
                  <a:t>Side of square fields (cm)</a:t>
                </a:r>
              </a:p>
            </c:rich>
          </c:tx>
          <c:layout/>
          <c:overlay val="0"/>
          <c:spPr>
            <a:noFill/>
            <a:ln>
              <a:noFill/>
            </a:ln>
          </c:spPr>
        </c:title>
        <c:delete val="0"/>
        <c:numFmt formatCode="General" sourceLinked="1"/>
        <c:majorTickMark val="cross"/>
        <c:minorTickMark val="in"/>
        <c:tickLblPos val="nextTo"/>
        <c:crossAx val="43512582"/>
        <c:crosses val="autoZero"/>
        <c:crossBetween val="midCat"/>
        <c:dispUnits/>
      </c:valAx>
      <c:valAx>
        <c:axId val="43512582"/>
        <c:scaling>
          <c:orientation val="minMax"/>
        </c:scaling>
        <c:axPos val="l"/>
        <c:title>
          <c:tx>
            <c:rich>
              <a:bodyPr vert="horz" rot="-5400000" anchor="ctr"/>
              <a:lstStyle/>
              <a:p>
                <a:pPr algn="ctr">
                  <a:defRPr/>
                </a:pPr>
                <a:r>
                  <a:rPr lang="en-US" cap="none" sz="850" b="0" i="0" u="none" baseline="0">
                    <a:latin typeface="Osaka"/>
                    <a:ea typeface="Osaka"/>
                    <a:cs typeface="Osaka"/>
                  </a:rPr>
                  <a:t>Collimator scatter factor (Sc)</a:t>
                </a:r>
              </a:p>
            </c:rich>
          </c:tx>
          <c:layout/>
          <c:overlay val="0"/>
          <c:spPr>
            <a:noFill/>
            <a:ln>
              <a:noFill/>
            </a:ln>
          </c:spPr>
        </c:title>
        <c:majorGridlines/>
        <c:delete val="0"/>
        <c:numFmt formatCode="0.00" sourceLinked="0"/>
        <c:majorTickMark val="in"/>
        <c:minorTickMark val="none"/>
        <c:tickLblPos val="nextTo"/>
        <c:crossAx val="34660893"/>
        <c:crosses val="autoZero"/>
        <c:crossBetween val="midCat"/>
        <c:dispUnits/>
      </c:valAx>
      <c:spPr>
        <a:solidFill>
          <a:srgbClr val="C0C0C0"/>
        </a:solidFill>
        <a:ln w="12700">
          <a:solidFill>
            <a:srgbClr val="808080"/>
          </a:solidFill>
        </a:ln>
      </c:spPr>
    </c:plotArea>
    <c:legend>
      <c:legendPos val="r"/>
      <c:legendEntry>
        <c:idx val="7"/>
        <c:delete val="1"/>
      </c:legendEntry>
      <c:layout>
        <c:manualLayout>
          <c:xMode val="edge"/>
          <c:yMode val="edge"/>
          <c:x val="0.79075"/>
          <c:y val="0.13575"/>
        </c:manualLayout>
      </c:layout>
      <c:overlay val="0"/>
    </c:legend>
    <c:plotVisOnly val="1"/>
    <c:dispBlanksAs val="gap"/>
    <c:showDLblsOverMax val="0"/>
  </c:chart>
  <c:txPr>
    <a:bodyPr vert="horz" rot="0"/>
    <a:lstStyle/>
    <a:p>
      <a:pPr>
        <a:defRPr lang="en-US" cap="none" sz="850" b="0" i="0" u="none" baseline="0">
          <a:latin typeface="Osaka"/>
          <a:ea typeface="Osaka"/>
          <a:cs typeface="Osaka"/>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k=1</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'kの求め方'!$F$4:$F$12</c:f>
              <c:numCache/>
            </c:numRef>
          </c:xVal>
          <c:yVal>
            <c:numRef>
              <c:f>'kの求め方'!$J$4:$J$12</c:f>
              <c:numCache/>
            </c:numRef>
          </c:yVal>
          <c:smooth val="0"/>
        </c:ser>
        <c:ser>
          <c:idx val="1"/>
          <c:order val="1"/>
          <c:tx>
            <c:v>k=1.2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'kの求め方'!$I$4:$I$12</c:f>
              <c:numCache/>
            </c:numRef>
          </c:xVal>
          <c:yVal>
            <c:numRef>
              <c:f>'kの求め方'!$J$4:$J$12</c:f>
              <c:numCache/>
            </c:numRef>
          </c:yVal>
          <c:smooth val="0"/>
        </c:ser>
        <c:ser>
          <c:idx val="2"/>
          <c:order val="2"/>
          <c:tx>
            <c:v>k=1.7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'kの求め方'!$G$4:$G$12</c:f>
              <c:numCache/>
            </c:numRef>
          </c:xVal>
          <c:yVal>
            <c:numRef>
              <c:f>'kの求め方'!$J$4:$J$12</c:f>
              <c:numCache/>
            </c:numRef>
          </c:yVal>
          <c:smooth val="0"/>
        </c:ser>
        <c:ser>
          <c:idx val="3"/>
          <c:order val="3"/>
          <c:tx>
            <c:v>square</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'kの求め方'!$I$49:$I$53</c:f>
              <c:numCache/>
            </c:numRef>
          </c:xVal>
          <c:yVal>
            <c:numRef>
              <c:f>'kの求め方'!$J$49:$J$53</c:f>
              <c:numCache/>
            </c:numRef>
          </c:yVal>
          <c:smooth val="1"/>
        </c:ser>
        <c:axId val="56068919"/>
        <c:axId val="34858224"/>
      </c:scatterChart>
      <c:valAx>
        <c:axId val="56068919"/>
        <c:scaling>
          <c:orientation val="minMax"/>
          <c:max val="12"/>
          <c:min val="4"/>
        </c:scaling>
        <c:axPos val="b"/>
        <c:title>
          <c:tx>
            <c:rich>
              <a:bodyPr vert="horz" rot="0" anchor="ctr"/>
              <a:lstStyle/>
              <a:p>
                <a:pPr algn="ctr">
                  <a:defRPr/>
                </a:pPr>
                <a:r>
                  <a:rPr lang="en-US" cap="none" sz="925" b="0" i="0" u="none" baseline="0">
                    <a:latin typeface="Osaka"/>
                    <a:ea typeface="Osaka"/>
                    <a:cs typeface="Osaka"/>
                  </a:rPr>
                  <a:t>Side of square fields (cm)</a:t>
                </a:r>
              </a:p>
            </c:rich>
          </c:tx>
          <c:layout/>
          <c:overlay val="0"/>
          <c:spPr>
            <a:noFill/>
            <a:ln>
              <a:noFill/>
            </a:ln>
          </c:spPr>
        </c:title>
        <c:delete val="0"/>
        <c:numFmt formatCode="General" sourceLinked="1"/>
        <c:majorTickMark val="cross"/>
        <c:minorTickMark val="in"/>
        <c:tickLblPos val="nextTo"/>
        <c:crossAx val="34858224"/>
        <c:crosses val="autoZero"/>
        <c:crossBetween val="midCat"/>
        <c:dispUnits/>
        <c:majorUnit val="2"/>
      </c:valAx>
      <c:valAx>
        <c:axId val="34858224"/>
        <c:scaling>
          <c:orientation val="minMax"/>
        </c:scaling>
        <c:axPos val="l"/>
        <c:title>
          <c:tx>
            <c:rich>
              <a:bodyPr vert="horz" rot="-5400000" anchor="ctr"/>
              <a:lstStyle/>
              <a:p>
                <a:pPr algn="ctr">
                  <a:defRPr/>
                </a:pPr>
                <a:r>
                  <a:rPr lang="en-US" cap="none" sz="925" b="0" i="0" u="none" baseline="0">
                    <a:latin typeface="Osaka"/>
                    <a:ea typeface="Osaka"/>
                    <a:cs typeface="Osaka"/>
                  </a:rPr>
                  <a:t>Collimator scatter factor (Sc)</a:t>
                </a:r>
              </a:p>
            </c:rich>
          </c:tx>
          <c:layout/>
          <c:overlay val="0"/>
          <c:spPr>
            <a:noFill/>
            <a:ln>
              <a:noFill/>
            </a:ln>
          </c:spPr>
        </c:title>
        <c:majorGridlines/>
        <c:delete val="0"/>
        <c:numFmt formatCode="0.00" sourceLinked="0"/>
        <c:majorTickMark val="in"/>
        <c:minorTickMark val="none"/>
        <c:tickLblPos val="nextTo"/>
        <c:crossAx val="56068919"/>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Osaka"/>
          <a:ea typeface="Osaka"/>
          <a:cs typeface="Osaka"/>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v>k=1.7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'kの求め方'!$F$4:$F$43</c:f>
              <c:numCache/>
            </c:numRef>
          </c:xVal>
          <c:yVal>
            <c:numRef>
              <c:f>'kの求め方'!$L$4:$L$43</c:f>
              <c:numCache/>
            </c:numRef>
          </c:yVal>
          <c:smooth val="0"/>
        </c:ser>
        <c:ser>
          <c:idx val="1"/>
          <c:order val="1"/>
          <c:tx>
            <c:v>k=1.5</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'kの求め方'!$F$4:$F$43</c:f>
              <c:numCache/>
            </c:numRef>
          </c:xVal>
          <c:yVal>
            <c:numRef>
              <c:f>'kの求め方'!$N$4:$N$43</c:f>
              <c:numCache/>
            </c:numRef>
          </c:yVal>
          <c:smooth val="0"/>
        </c:ser>
        <c:ser>
          <c:idx val="2"/>
          <c:order val="2"/>
          <c:tx>
            <c:v>k=1.2</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'kの求め方'!$F$4:$F$43</c:f>
              <c:numCache/>
            </c:numRef>
          </c:xVal>
          <c:yVal>
            <c:numRef>
              <c:f>'kの求め方'!$P$4:$P$43</c:f>
              <c:numCache/>
            </c:numRef>
          </c:yVal>
          <c:smooth val="0"/>
        </c:ser>
        <c:axId val="45288561"/>
        <c:axId val="4943866"/>
      </c:scatterChart>
      <c:valAx>
        <c:axId val="45288561"/>
        <c:scaling>
          <c:orientation val="minMax"/>
        </c:scaling>
        <c:axPos val="b"/>
        <c:title>
          <c:tx>
            <c:rich>
              <a:bodyPr vert="horz" rot="0" anchor="ctr"/>
              <a:lstStyle/>
              <a:p>
                <a:pPr algn="ctr">
                  <a:defRPr/>
                </a:pPr>
                <a:r>
                  <a:rPr lang="en-US" cap="none" sz="925" b="0" i="0" u="none" baseline="0">
                    <a:latin typeface="Osaka"/>
                    <a:ea typeface="Osaka"/>
                    <a:cs typeface="Osaka"/>
                  </a:rPr>
                  <a:t>s=2xy/(x+y)</a:t>
                </a:r>
              </a:p>
            </c:rich>
          </c:tx>
          <c:layout/>
          <c:overlay val="0"/>
          <c:spPr>
            <a:noFill/>
            <a:ln>
              <a:noFill/>
            </a:ln>
          </c:spPr>
        </c:title>
        <c:delete val="0"/>
        <c:numFmt formatCode="0" sourceLinked="0"/>
        <c:majorTickMark val="cross"/>
        <c:minorTickMark val="in"/>
        <c:tickLblPos val="nextTo"/>
        <c:crossAx val="4943866"/>
        <c:crossesAt val="-1.5"/>
        <c:crossBetween val="midCat"/>
        <c:dispUnits/>
      </c:valAx>
      <c:valAx>
        <c:axId val="4943866"/>
        <c:scaling>
          <c:orientation val="minMax"/>
        </c:scaling>
        <c:axPos val="l"/>
        <c:title>
          <c:tx>
            <c:rich>
              <a:bodyPr vert="horz" rot="-5400000" anchor="ctr"/>
              <a:lstStyle/>
              <a:p>
                <a:pPr algn="ctr">
                  <a:defRPr/>
                </a:pPr>
                <a:r>
                  <a:rPr lang="en-US" cap="none" sz="925" b="0" i="0" u="none" baseline="0">
                    <a:latin typeface="Osaka"/>
                    <a:ea typeface="Osaka"/>
                    <a:cs typeface="Osaka"/>
                  </a:rPr>
                  <a:t>Error %</a:t>
                </a:r>
              </a:p>
            </c:rich>
          </c:tx>
          <c:layout/>
          <c:overlay val="0"/>
          <c:spPr>
            <a:noFill/>
            <a:ln>
              <a:noFill/>
            </a:ln>
          </c:spPr>
        </c:title>
        <c:majorGridlines/>
        <c:delete val="0"/>
        <c:numFmt formatCode="0.0" sourceLinked="0"/>
        <c:majorTickMark val="in"/>
        <c:minorTickMark val="none"/>
        <c:tickLblPos val="nextTo"/>
        <c:crossAx val="4528856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Osaka"/>
          <a:ea typeface="Osaka"/>
          <a:cs typeface="Osak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２次のグラフ</a:t>
            </a:r>
          </a:p>
        </c:rich>
      </c:tx>
      <c:layout/>
      <c:spPr>
        <a:noFill/>
        <a:ln>
          <a:noFill/>
        </a:ln>
      </c:spPr>
    </c:title>
    <c:plotArea>
      <c:layout>
        <c:manualLayout>
          <c:xMode val="edge"/>
          <c:yMode val="edge"/>
          <c:x val="0.079"/>
          <c:y val="0.05275"/>
          <c:w val="0.89925"/>
          <c:h val="0.821"/>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forward val="1"/>
            <c:backward val="1"/>
            <c:dispEq val="1"/>
            <c:dispRSqr val="1"/>
            <c:trendlineLbl>
              <c:layout>
                <c:manualLayout>
                  <c:x val="0"/>
                  <c:y val="0"/>
                </c:manualLayout>
              </c:layout>
              <c:numFmt formatCode="0.000000E+00"/>
            </c:trendlineLbl>
          </c:trendline>
          <c:xVal>
            <c:numRef>
              <c:f>'多項式回帰'!$B$5:$B$20</c:f>
              <c:numCache/>
            </c:numRef>
          </c:xVal>
          <c:yVal>
            <c:numRef>
              <c:f>'多項式回帰'!$D$5:$D$20</c:f>
              <c:numCache/>
            </c:numRef>
          </c:yVal>
          <c:smooth val="0"/>
        </c:ser>
        <c:axId val="51263639"/>
        <c:axId val="58719568"/>
      </c:scatterChart>
      <c:valAx>
        <c:axId val="51263639"/>
        <c:scaling>
          <c:orientation val="minMax"/>
        </c:scaling>
        <c:axPos val="b"/>
        <c:title>
          <c:tx>
            <c:rich>
              <a:bodyPr vert="horz" rot="0" anchor="ctr"/>
              <a:lstStyle/>
              <a:p>
                <a:pPr algn="ctr">
                  <a:defRPr/>
                </a:pPr>
                <a:r>
                  <a:rPr lang="en-US" cap="none" sz="800" b="0" i="0" u="none" baseline="0"/>
                  <a:t>深さ</a:t>
                </a:r>
              </a:p>
            </c:rich>
          </c:tx>
          <c:layout/>
          <c:overlay val="0"/>
          <c:spPr>
            <a:noFill/>
            <a:ln>
              <a:noFill/>
            </a:ln>
          </c:spPr>
        </c:title>
        <c:delete val="0"/>
        <c:numFmt formatCode="General" sourceLinked="1"/>
        <c:majorTickMark val="in"/>
        <c:minorTickMark val="none"/>
        <c:tickLblPos val="nextTo"/>
        <c:crossAx val="58719568"/>
        <c:crosses val="autoZero"/>
        <c:crossBetween val="midCat"/>
        <c:dispUnits/>
      </c:valAx>
      <c:valAx>
        <c:axId val="58719568"/>
        <c:scaling>
          <c:orientation val="minMax"/>
        </c:scaling>
        <c:axPos val="l"/>
        <c:title>
          <c:tx>
            <c:rich>
              <a:bodyPr vert="horz" rot="-5400000" anchor="ctr"/>
              <a:lstStyle/>
              <a:p>
                <a:pPr algn="ctr">
                  <a:defRPr/>
                </a:pPr>
                <a:r>
                  <a:rPr lang="en-US" cap="none" sz="800" b="0" i="0" u="none" baseline="0"/>
                  <a:t>係数</a:t>
                </a:r>
              </a:p>
            </c:rich>
          </c:tx>
          <c:layout/>
          <c:overlay val="0"/>
          <c:spPr>
            <a:noFill/>
            <a:ln>
              <a:noFill/>
            </a:ln>
          </c:spPr>
        </c:title>
        <c:majorGridlines/>
        <c:delete val="0"/>
        <c:numFmt formatCode="0.00E+00" sourceLinked="0"/>
        <c:majorTickMark val="in"/>
        <c:minorTickMark val="none"/>
        <c:tickLblPos val="nextTo"/>
        <c:crossAx val="5126363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latin typeface="Osaka"/>
                <a:ea typeface="Osaka"/>
                <a:cs typeface="Osaka"/>
              </a:rPr>
              <a:t>Sc for 6 MV (Mevatron)</a:t>
            </a:r>
          </a:p>
        </c:rich>
      </c:tx>
      <c:layout/>
      <c:spPr>
        <a:noFill/>
        <a:ln>
          <a:noFill/>
        </a:ln>
      </c:spPr>
    </c:title>
    <c:plotArea>
      <c:layout>
        <c:manualLayout>
          <c:xMode val="edge"/>
          <c:yMode val="edge"/>
          <c:x val="0.125"/>
          <c:y val="0.18625"/>
          <c:w val="0.78075"/>
          <c:h val="0.6755"/>
        </c:manualLayout>
      </c:layout>
      <c:scatterChart>
        <c:scatterStyle val="lineMarker"/>
        <c:varyColors val="0"/>
        <c:ser>
          <c:idx val="0"/>
          <c:order val="0"/>
          <c:tx>
            <c:v>square fields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spPr>
              <a:ln w="12700">
                <a:solidFill>
                  <a:srgbClr val="000000"/>
                </a:solidFill>
              </a:ln>
            </c:spPr>
            <c:trendlineType val="poly"/>
            <c:order val="4"/>
            <c:backward val="1.5"/>
            <c:dispEq val="1"/>
            <c:dispRSqr val="1"/>
            <c:trendlineLbl>
              <c:numFmt formatCode="General" sourceLinked="1"/>
            </c:trendlineLbl>
          </c:trendline>
          <c:xVal>
            <c:numRef>
              <c:f>'kの求め方'!$I$49:$I$59</c:f>
              <c:numCache/>
            </c:numRef>
          </c:xVal>
          <c:yVal>
            <c:numRef>
              <c:f>'kの求め方'!$J$49:$J$59</c:f>
              <c:numCache/>
            </c:numRef>
          </c:yVal>
          <c:smooth val="0"/>
        </c:ser>
        <c:ser>
          <c:idx val="1"/>
          <c:order val="1"/>
          <c:tx>
            <c:v>k=1.7</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'kの求め方'!$G$4:$G$43</c:f>
              <c:numCache/>
            </c:numRef>
          </c:xVal>
          <c:yVal>
            <c:numRef>
              <c:f>'kの求め方'!$K$4:$K$43</c:f>
              <c:numCache/>
            </c:numRef>
          </c:yVal>
          <c:smooth val="0"/>
        </c:ser>
        <c:axId val="44494795"/>
        <c:axId val="64908836"/>
      </c:scatterChart>
      <c:valAx>
        <c:axId val="44494795"/>
        <c:scaling>
          <c:orientation val="minMax"/>
        </c:scaling>
        <c:axPos val="b"/>
        <c:title>
          <c:tx>
            <c:rich>
              <a:bodyPr vert="horz" rot="0" anchor="ctr"/>
              <a:lstStyle/>
              <a:p>
                <a:pPr algn="ctr">
                  <a:defRPr/>
                </a:pPr>
                <a:r>
                  <a:rPr lang="en-US" cap="none" sz="850" b="0" i="0" u="none" baseline="0">
                    <a:latin typeface="Osaka"/>
                    <a:ea typeface="Osaka"/>
                    <a:cs typeface="Osaka"/>
                  </a:rPr>
                  <a:t>Side of square fields (cm)</a:t>
                </a:r>
              </a:p>
            </c:rich>
          </c:tx>
          <c:layout/>
          <c:overlay val="0"/>
          <c:spPr>
            <a:noFill/>
            <a:ln>
              <a:noFill/>
            </a:ln>
          </c:spPr>
        </c:title>
        <c:delete val="0"/>
        <c:numFmt formatCode="General" sourceLinked="1"/>
        <c:majorTickMark val="cross"/>
        <c:minorTickMark val="in"/>
        <c:tickLblPos val="nextTo"/>
        <c:crossAx val="64908836"/>
        <c:crosses val="autoZero"/>
        <c:crossBetween val="midCat"/>
        <c:dispUnits/>
      </c:valAx>
      <c:valAx>
        <c:axId val="64908836"/>
        <c:scaling>
          <c:orientation val="minMax"/>
        </c:scaling>
        <c:axPos val="l"/>
        <c:title>
          <c:tx>
            <c:rich>
              <a:bodyPr vert="horz" rot="-5400000" anchor="ctr"/>
              <a:lstStyle/>
              <a:p>
                <a:pPr algn="ctr">
                  <a:defRPr/>
                </a:pPr>
                <a:r>
                  <a:rPr lang="en-US" cap="none" sz="850" b="0" i="0" u="none" baseline="0">
                    <a:latin typeface="Osaka"/>
                    <a:ea typeface="Osaka"/>
                    <a:cs typeface="Osaka"/>
                  </a:rPr>
                  <a:t>Collimator scatter factor (Sc)</a:t>
                </a:r>
              </a:p>
            </c:rich>
          </c:tx>
          <c:layout/>
          <c:overlay val="0"/>
          <c:spPr>
            <a:noFill/>
            <a:ln>
              <a:noFill/>
            </a:ln>
          </c:spPr>
        </c:title>
        <c:majorGridlines/>
        <c:delete val="0"/>
        <c:numFmt formatCode="0.00" sourceLinked="0"/>
        <c:majorTickMark val="in"/>
        <c:minorTickMark val="none"/>
        <c:tickLblPos val="nextTo"/>
        <c:crossAx val="44494795"/>
        <c:crosses val="autoZero"/>
        <c:crossBetween val="midCat"/>
        <c:dispUnits/>
      </c:valAx>
      <c:spPr>
        <a:solidFill>
          <a:srgbClr val="C0C0C0"/>
        </a:solidFill>
        <a:ln w="12700">
          <a:solidFill>
            <a:srgbClr val="808080"/>
          </a:solidFill>
        </a:ln>
      </c:spPr>
    </c:plotArea>
    <c:legend>
      <c:legendPos val="r"/>
      <c:legendEntry>
        <c:idx val="2"/>
        <c:delete val="1"/>
      </c:legendEntry>
      <c:layout>
        <c:manualLayout>
          <c:xMode val="edge"/>
          <c:yMode val="edge"/>
          <c:x val="0.73575"/>
          <c:y val="0.02125"/>
        </c:manualLayout>
      </c:layout>
      <c:overlay val="0"/>
    </c:legend>
    <c:plotVisOnly val="1"/>
    <c:dispBlanksAs val="gap"/>
    <c:showDLblsOverMax val="0"/>
  </c:chart>
  <c:txPr>
    <a:bodyPr vert="horz" rot="0"/>
    <a:lstStyle/>
    <a:p>
      <a:pPr>
        <a:defRPr lang="en-US" cap="none" sz="850" b="0" i="0" u="none" baseline="0">
          <a:latin typeface="Osaka"/>
          <a:ea typeface="Osaka"/>
          <a:cs typeface="Osak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１次のグラフ</a:t>
            </a:r>
          </a:p>
        </c:rich>
      </c:tx>
      <c:layout/>
      <c:spPr>
        <a:noFill/>
        <a:ln>
          <a:noFill/>
        </a:ln>
      </c:spPr>
    </c:title>
    <c:plotArea>
      <c:layout>
        <c:manualLayout>
          <c:xMode val="edge"/>
          <c:yMode val="edge"/>
          <c:x val="0"/>
          <c:y val="0.0425"/>
          <c:w val="1"/>
          <c:h val="0.948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forward val="1"/>
            <c:backward val="1"/>
            <c:dispEq val="1"/>
            <c:dispRSqr val="1"/>
            <c:trendlineLbl>
              <c:layout>
                <c:manualLayout>
                  <c:x val="0"/>
                  <c:y val="0"/>
                </c:manualLayout>
              </c:layout>
              <c:numFmt formatCode="0.000000E+00"/>
            </c:trendlineLbl>
          </c:trendline>
          <c:xVal>
            <c:numRef>
              <c:f>'多項式回帰'!$B$5:$B$20</c:f>
              <c:numCache/>
            </c:numRef>
          </c:xVal>
          <c:yVal>
            <c:numRef>
              <c:f>'多項式回帰'!$E$5:$E$20</c:f>
              <c:numCache/>
            </c:numRef>
          </c:yVal>
          <c:smooth val="0"/>
        </c:ser>
        <c:axId val="58714065"/>
        <c:axId val="58664538"/>
      </c:scatterChart>
      <c:valAx>
        <c:axId val="58714065"/>
        <c:scaling>
          <c:orientation val="minMax"/>
        </c:scaling>
        <c:axPos val="b"/>
        <c:title>
          <c:tx>
            <c:rich>
              <a:bodyPr vert="horz" rot="0" anchor="ctr"/>
              <a:lstStyle/>
              <a:p>
                <a:pPr algn="ctr">
                  <a:defRPr/>
                </a:pPr>
                <a:r>
                  <a:rPr lang="en-US" cap="none" sz="800" b="0" i="0" u="none" baseline="0"/>
                  <a:t>深さ</a:t>
                </a:r>
              </a:p>
            </c:rich>
          </c:tx>
          <c:layout/>
          <c:overlay val="0"/>
          <c:spPr>
            <a:noFill/>
            <a:ln>
              <a:noFill/>
            </a:ln>
          </c:spPr>
        </c:title>
        <c:delete val="0"/>
        <c:numFmt formatCode="General" sourceLinked="1"/>
        <c:majorTickMark val="in"/>
        <c:minorTickMark val="none"/>
        <c:tickLblPos val="nextTo"/>
        <c:crossAx val="58664538"/>
        <c:crosses val="autoZero"/>
        <c:crossBetween val="midCat"/>
        <c:dispUnits/>
      </c:valAx>
      <c:valAx>
        <c:axId val="58664538"/>
        <c:scaling>
          <c:orientation val="minMax"/>
        </c:scaling>
        <c:axPos val="l"/>
        <c:title>
          <c:tx>
            <c:rich>
              <a:bodyPr vert="horz" rot="-5400000" anchor="ctr"/>
              <a:lstStyle/>
              <a:p>
                <a:pPr algn="ctr">
                  <a:defRPr/>
                </a:pPr>
                <a:r>
                  <a:rPr lang="en-US" cap="none" sz="800" b="0" i="0" u="none" baseline="0"/>
                  <a:t>係数</a:t>
                </a:r>
              </a:p>
            </c:rich>
          </c:tx>
          <c:layout/>
          <c:overlay val="0"/>
          <c:spPr>
            <a:noFill/>
            <a:ln>
              <a:noFill/>
            </a:ln>
          </c:spPr>
        </c:title>
        <c:majorGridlines/>
        <c:delete val="0"/>
        <c:numFmt formatCode="0.00E+00" sourceLinked="0"/>
        <c:majorTickMark val="in"/>
        <c:minorTickMark val="none"/>
        <c:tickLblPos val="nextTo"/>
        <c:crossAx val="5871406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定数のグラフ</a:t>
            </a:r>
          </a:p>
        </c:rich>
      </c:tx>
      <c:layout/>
      <c:spPr>
        <a:noFill/>
        <a:ln>
          <a:noFill/>
        </a:ln>
      </c:spPr>
    </c:title>
    <c:plotArea>
      <c:layout>
        <c:manualLayout>
          <c:xMode val="edge"/>
          <c:yMode val="edge"/>
          <c:x val="0.0105"/>
          <c:y val="0.056"/>
          <c:w val="0.96275"/>
          <c:h val="0.938"/>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5"/>
            <c:forward val="1"/>
            <c:backward val="1"/>
            <c:dispEq val="1"/>
            <c:dispRSqr val="1"/>
            <c:trendlineLbl>
              <c:layout>
                <c:manualLayout>
                  <c:x val="0"/>
                  <c:y val="0"/>
                </c:manualLayout>
              </c:layout>
              <c:numFmt formatCode="0.000000E+00"/>
            </c:trendlineLbl>
          </c:trendline>
          <c:xVal>
            <c:numRef>
              <c:f>'多項式回帰'!$B$5:$B$20</c:f>
              <c:numCache/>
            </c:numRef>
          </c:xVal>
          <c:yVal>
            <c:numRef>
              <c:f>'多項式回帰'!$F$5:$F$20</c:f>
              <c:numCache/>
            </c:numRef>
          </c:yVal>
          <c:smooth val="0"/>
        </c:ser>
        <c:axId val="58218795"/>
        <c:axId val="54207108"/>
      </c:scatterChart>
      <c:valAx>
        <c:axId val="58218795"/>
        <c:scaling>
          <c:orientation val="minMax"/>
        </c:scaling>
        <c:axPos val="b"/>
        <c:title>
          <c:tx>
            <c:rich>
              <a:bodyPr vert="horz" rot="0" anchor="ctr"/>
              <a:lstStyle/>
              <a:p>
                <a:pPr algn="ctr">
                  <a:defRPr/>
                </a:pPr>
                <a:r>
                  <a:rPr lang="en-US" cap="none" sz="800" b="0" i="0" u="none" baseline="0"/>
                  <a:t>深さ</a:t>
                </a:r>
              </a:p>
            </c:rich>
          </c:tx>
          <c:layout/>
          <c:overlay val="0"/>
          <c:spPr>
            <a:noFill/>
            <a:ln>
              <a:noFill/>
            </a:ln>
          </c:spPr>
        </c:title>
        <c:delete val="0"/>
        <c:numFmt formatCode="General" sourceLinked="1"/>
        <c:majorTickMark val="in"/>
        <c:minorTickMark val="none"/>
        <c:tickLblPos val="nextTo"/>
        <c:crossAx val="54207108"/>
        <c:crosses val="autoZero"/>
        <c:crossBetween val="midCat"/>
        <c:dispUnits/>
      </c:valAx>
      <c:valAx>
        <c:axId val="54207108"/>
        <c:scaling>
          <c:orientation val="minMax"/>
        </c:scaling>
        <c:axPos val="l"/>
        <c:title>
          <c:tx>
            <c:rich>
              <a:bodyPr vert="horz" rot="-5400000" anchor="ctr"/>
              <a:lstStyle/>
              <a:p>
                <a:pPr algn="ctr">
                  <a:defRPr/>
                </a:pPr>
                <a:r>
                  <a:rPr lang="en-US" cap="none" sz="800" b="0" i="0" u="none" baseline="0"/>
                  <a:t>係数</a:t>
                </a:r>
              </a:p>
            </c:rich>
          </c:tx>
          <c:layout/>
          <c:overlay val="0"/>
          <c:spPr>
            <a:noFill/>
            <a:ln>
              <a:noFill/>
            </a:ln>
          </c:spPr>
        </c:title>
        <c:majorGridlines/>
        <c:delete val="0"/>
        <c:numFmt formatCode="General" sourceLinked="1"/>
        <c:majorTickMark val="in"/>
        <c:minorTickMark val="none"/>
        <c:tickLblPos val="nextTo"/>
        <c:crossAx val="5821879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5400000" anchor="ctr"/>
          <a:lstStyle/>
          <a:p>
            <a:pPr algn="ctr">
              <a:defRPr/>
            </a:pPr>
            <a:r>
              <a:rPr lang="en-US" cap="none" sz="1100" b="0" i="0" u="none" baseline="0"/>
              <a:t>回帰誤差％</a:t>
            </a:r>
          </a:p>
        </c:rich>
      </c:tx>
      <c:layout>
        <c:manualLayout>
          <c:xMode val="factor"/>
          <c:yMode val="factor"/>
          <c:x val="-0.4575"/>
          <c:y val="0.38775"/>
        </c:manualLayout>
      </c:layout>
      <c:spPr>
        <a:noFill/>
        <a:ln>
          <a:noFill/>
        </a:ln>
      </c:spPr>
    </c:title>
    <c:plotArea>
      <c:layout>
        <c:manualLayout>
          <c:xMode val="edge"/>
          <c:yMode val="edge"/>
          <c:x val="0.06275"/>
          <c:y val="0.069"/>
          <c:w val="0.89875"/>
          <c:h val="0.884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'回帰誤差％(グラフ用)'!$C$11:$C$64</c:f>
              <c:numCache>
                <c:ptCount val="54"/>
                <c:pt idx="0">
                  <c:v>0.3399750039448701</c:v>
                </c:pt>
                <c:pt idx="1">
                  <c:v>-0.35082505825475335</c:v>
                </c:pt>
                <c:pt idx="2">
                  <c:v>-0.275249557750299</c:v>
                </c:pt>
                <c:pt idx="3">
                  <c:v>-0.11810000105975395</c:v>
                </c:pt>
                <c:pt idx="4">
                  <c:v>0.3414345152951993</c:v>
                </c:pt>
                <c:pt idx="5">
                  <c:v>0.28016644156871995</c:v>
                </c:pt>
                <c:pt idx="6">
                  <c:v>0.4738769232974583</c:v>
                </c:pt>
                <c:pt idx="7">
                  <c:v>0.40527938755488574</c:v>
                </c:pt>
                <c:pt idx="8">
                  <c:v>0.7959240595222511</c:v>
                </c:pt>
                <c:pt idx="9">
                  <c:v>0.8137695157602206</c:v>
                </c:pt>
                <c:pt idx="10">
                  <c:v>0.7038959665941726</c:v>
                </c:pt>
                <c:pt idx="11">
                  <c:v>0.7739084644716253</c:v>
                </c:pt>
                <c:pt idx="12">
                  <c:v>0.4619490204130018</c:v>
                </c:pt>
                <c:pt idx="13">
                  <c:v>0.7559219802829439</c:v>
                </c:pt>
                <c:pt idx="14">
                  <c:v>0.6294032642414632</c:v>
                </c:pt>
                <c:pt idx="15">
                  <c:v>0.354129121314041</c:v>
                </c:pt>
                <c:pt idx="16">
                  <c:v>0.33210935312494555</c:v>
                </c:pt>
                <c:pt idx="17">
                  <c:v>0.1956996267982812</c:v>
                </c:pt>
                <c:pt idx="18">
                  <c:v>0.22935354342980815</c:v>
                </c:pt>
                <c:pt idx="19">
                  <c:v>0.033969710129792025</c:v>
                </c:pt>
                <c:pt idx="20">
                  <c:v>0.3002870099614279</c:v>
                </c:pt>
                <c:pt idx="21">
                  <c:v>0.16205036575745968</c:v>
                </c:pt>
                <c:pt idx="22">
                  <c:v>0.08728001148817595</c:v>
                </c:pt>
                <c:pt idx="23">
                  <c:v>-0.06264616933537857</c:v>
                </c:pt>
                <c:pt idx="24">
                  <c:v>0.3133620614962891</c:v>
                </c:pt>
                <c:pt idx="25">
                  <c:v>0.31642205931702566</c:v>
                </c:pt>
                <c:pt idx="26">
                  <c:v>-0.08965658194256224</c:v>
                </c:pt>
                <c:pt idx="27">
                  <c:v>-0.0018201997516470616</c:v>
                </c:pt>
                <c:pt idx="28">
                  <c:v>0.24185963157591922</c:v>
                </c:pt>
                <c:pt idx="29">
                  <c:v>-0.5599162220222031</c:v>
                </c:pt>
                <c:pt idx="30">
                  <c:v>0.20571426153590303</c:v>
                </c:pt>
                <c:pt idx="31">
                  <c:v>0.28517177818994394</c:v>
                </c:pt>
                <c:pt idx="32">
                  <c:v>0.23940898430020305</c:v>
                </c:pt>
                <c:pt idx="33">
                  <c:v>0.41922907230448214</c:v>
                </c:pt>
                <c:pt idx="34">
                  <c:v>0.5728452963037409</c:v>
                </c:pt>
                <c:pt idx="35">
                  <c:v>0.48261382855499413</c:v>
                </c:pt>
                <c:pt idx="36">
                  <c:v>0.352091276278426</c:v>
                </c:pt>
                <c:pt idx="37">
                  <c:v>-0.09503869512402073</c:v>
                </c:pt>
                <c:pt idx="38">
                  <c:v>0.63374064067104</c:v>
                </c:pt>
                <c:pt idx="39">
                  <c:v>-0.09405382031639678</c:v>
                </c:pt>
                <c:pt idx="40">
                  <c:v>0.1386572866660317</c:v>
                </c:pt>
                <c:pt idx="41">
                  <c:v>0.24797255040090146</c:v>
                </c:pt>
                <c:pt idx="42">
                  <c:v>-0.24726319843985392</c:v>
                </c:pt>
                <c:pt idx="43">
                  <c:v>0.08722338720746525</c:v>
                </c:pt>
                <c:pt idx="44">
                  <c:v>-0.3247099427001248</c:v>
                </c:pt>
                <c:pt idx="45">
                  <c:v>-0.29714001810941315</c:v>
                </c:pt>
                <c:pt idx="46">
                  <c:v>-0.007835536193786624</c:v>
                </c:pt>
                <c:pt idx="47">
                  <c:v>-0.03617559051177807</c:v>
                </c:pt>
                <c:pt idx="48">
                  <c:v>0.3248313703212323</c:v>
                </c:pt>
                <c:pt idx="49">
                  <c:v>-0.14511843232404392</c:v>
                </c:pt>
                <c:pt idx="50">
                  <c:v>0.20059186155720624</c:v>
                </c:pt>
                <c:pt idx="51">
                  <c:v>0.7565791324852555</c:v>
                </c:pt>
                <c:pt idx="52">
                  <c:v>1.9233461859015544</c:v>
                </c:pt>
                <c:pt idx="53">
                  <c:v>3.0875080229979037</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'回帰誤差％(グラフ用)'!$D$11:$D$64</c:f>
              <c:numCache>
                <c:ptCount val="54"/>
                <c:pt idx="0">
                  <c:v>-0.08816968050535746</c:v>
                </c:pt>
                <c:pt idx="1">
                  <c:v>-0.39029865428965826</c:v>
                </c:pt>
                <c:pt idx="2">
                  <c:v>-0.5443865927770736</c:v>
                </c:pt>
                <c:pt idx="3">
                  <c:v>-0.6722309968355098</c:v>
                </c:pt>
                <c:pt idx="4">
                  <c:v>-0.04920700251871596</c:v>
                </c:pt>
                <c:pt idx="5">
                  <c:v>-0.003720870550698011</c:v>
                </c:pt>
                <c:pt idx="6">
                  <c:v>0.05757012615071013</c:v>
                </c:pt>
                <c:pt idx="7">
                  <c:v>-0.21604624623320443</c:v>
                </c:pt>
                <c:pt idx="8">
                  <c:v>0.032932073864468774</c:v>
                </c:pt>
                <c:pt idx="9">
                  <c:v>0.099502918110668</c:v>
                </c:pt>
                <c:pt idx="10">
                  <c:v>0.19875696343932353</c:v>
                </c:pt>
                <c:pt idx="11">
                  <c:v>-0.012562059853747825</c:v>
                </c:pt>
                <c:pt idx="12">
                  <c:v>0.1900119916526</c:v>
                </c:pt>
                <c:pt idx="13">
                  <c:v>0.056094787071561895</c:v>
                </c:pt>
                <c:pt idx="14">
                  <c:v>0.2469812946492684</c:v>
                </c:pt>
                <c:pt idx="15">
                  <c:v>-0.09269785035577587</c:v>
                </c:pt>
                <c:pt idx="16">
                  <c:v>0.005620735134827337</c:v>
                </c:pt>
                <c:pt idx="17">
                  <c:v>-0.24827505897667804</c:v>
                </c:pt>
                <c:pt idx="18">
                  <c:v>-0.4091849499659633</c:v>
                </c:pt>
                <c:pt idx="19">
                  <c:v>-0.17372447443745437</c:v>
                </c:pt>
                <c:pt idx="20">
                  <c:v>-0.08415734413120605</c:v>
                </c:pt>
                <c:pt idx="21">
                  <c:v>-0.28131721753194056</c:v>
                </c:pt>
                <c:pt idx="22">
                  <c:v>-0.26196371302072974</c:v>
                </c:pt>
                <c:pt idx="23">
                  <c:v>-0.42930112268389586</c:v>
                </c:pt>
                <c:pt idx="24">
                  <c:v>-0.24644297530526899</c:v>
                </c:pt>
                <c:pt idx="25">
                  <c:v>-0.33794263634057065</c:v>
                </c:pt>
                <c:pt idx="26">
                  <c:v>-0.09530692844365926</c:v>
                </c:pt>
                <c:pt idx="27">
                  <c:v>-0.31507999137484993</c:v>
                </c:pt>
                <c:pt idx="28">
                  <c:v>0.15244353447236217</c:v>
                </c:pt>
                <c:pt idx="29">
                  <c:v>-0.051100892638684385</c:v>
                </c:pt>
                <c:pt idx="30">
                  <c:v>-0.1413751937830959</c:v>
                </c:pt>
                <c:pt idx="31">
                  <c:v>0.07720935638230907</c:v>
                </c:pt>
                <c:pt idx="32">
                  <c:v>0.1445031048394667</c:v>
                </c:pt>
                <c:pt idx="33">
                  <c:v>0.15000811478285786</c:v>
                </c:pt>
                <c:pt idx="34">
                  <c:v>0.3431773400751274</c:v>
                </c:pt>
                <c:pt idx="35">
                  <c:v>0.11082631857710047</c:v>
                </c:pt>
                <c:pt idx="36">
                  <c:v>0.04448012770312346</c:v>
                </c:pt>
                <c:pt idx="37">
                  <c:v>0.16940056350256824</c:v>
                </c:pt>
                <c:pt idx="38">
                  <c:v>0.0792741783897326</c:v>
                </c:pt>
                <c:pt idx="39">
                  <c:v>0.15066392215850902</c:v>
                </c:pt>
                <c:pt idx="40">
                  <c:v>0.22531457945545852</c:v>
                </c:pt>
                <c:pt idx="41">
                  <c:v>0.13422845341221415</c:v>
                </c:pt>
                <c:pt idx="42">
                  <c:v>-0.261446090457932</c:v>
                </c:pt>
                <c:pt idx="43">
                  <c:v>-0.3037794961796844</c:v>
                </c:pt>
                <c:pt idx="44">
                  <c:v>-0.38742872361546765</c:v>
                </c:pt>
                <c:pt idx="45">
                  <c:v>-0.2633293582026746</c:v>
                </c:pt>
                <c:pt idx="46">
                  <c:v>-0.42572617483236636</c:v>
                </c:pt>
                <c:pt idx="47">
                  <c:v>-0.08131635527590637</c:v>
                </c:pt>
                <c:pt idx="48">
                  <c:v>0.06374791074477926</c:v>
                </c:pt>
                <c:pt idx="49">
                  <c:v>0.18779432268105736</c:v>
                </c:pt>
                <c:pt idx="50">
                  <c:v>0.1968980896527791</c:v>
                </c:pt>
                <c:pt idx="51">
                  <c:v>0.6239035662804265</c:v>
                </c:pt>
                <c:pt idx="52">
                  <c:v>1.4017233176467108</c:v>
                </c:pt>
                <c:pt idx="53">
                  <c:v>2.2230753513312997</c:v>
                </c:pt>
              </c:numCache>
            </c:numRef>
          </c:y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'回帰誤差％(グラフ用)'!$E$11:$E$64</c:f>
              <c:numCache>
                <c:ptCount val="54"/>
                <c:pt idx="0">
                  <c:v>0.10974940718352254</c:v>
                </c:pt>
                <c:pt idx="1">
                  <c:v>-0.31267081938831215</c:v>
                </c:pt>
                <c:pt idx="2">
                  <c:v>-0.6251055650834728</c:v>
                </c:pt>
                <c:pt idx="3">
                  <c:v>-0.29681770689333936</c:v>
                </c:pt>
                <c:pt idx="4">
                  <c:v>-0.40981449154500976</c:v>
                </c:pt>
                <c:pt idx="5">
                  <c:v>-0.11425160826248391</c:v>
                </c:pt>
                <c:pt idx="6">
                  <c:v>0.07147734921877062</c:v>
                </c:pt>
                <c:pt idx="7">
                  <c:v>-0.2839410598554982</c:v>
                </c:pt>
                <c:pt idx="8">
                  <c:v>-0.06541235688512147</c:v>
                </c:pt>
                <c:pt idx="9">
                  <c:v>0.2024834363416315</c:v>
                </c:pt>
                <c:pt idx="10">
                  <c:v>0.07210595701678633</c:v>
                </c:pt>
                <c:pt idx="11">
                  <c:v>0.0899843908227214</c:v>
                </c:pt>
                <c:pt idx="12">
                  <c:v>-0.028874124043486046</c:v>
                </c:pt>
                <c:pt idx="13">
                  <c:v>0.0543014329729522</c:v>
                </c:pt>
                <c:pt idx="14">
                  <c:v>0.035007644302259416</c:v>
                </c:pt>
                <c:pt idx="15">
                  <c:v>-0.026215345774295813</c:v>
                </c:pt>
                <c:pt idx="16">
                  <c:v>-0.041370582349104235</c:v>
                </c:pt>
                <c:pt idx="17">
                  <c:v>-0.27673221787362196</c:v>
                </c:pt>
                <c:pt idx="18">
                  <c:v>-0.17438527420323457</c:v>
                </c:pt>
                <c:pt idx="19">
                  <c:v>-0.18762003046135778</c:v>
                </c:pt>
                <c:pt idx="20">
                  <c:v>-0.33299772583945053</c:v>
                </c:pt>
                <c:pt idx="21">
                  <c:v>-0.2999103322720959</c:v>
                </c:pt>
                <c:pt idx="22">
                  <c:v>-0.21241845440106774</c:v>
                </c:pt>
                <c:pt idx="23">
                  <c:v>-0.3120494884957497</c:v>
                </c:pt>
                <c:pt idx="24">
                  <c:v>-0.18030226919924894</c:v>
                </c:pt>
                <c:pt idx="25">
                  <c:v>-0.5903367693028053</c:v>
                </c:pt>
                <c:pt idx="26">
                  <c:v>-0.06268117447829588</c:v>
                </c:pt>
                <c:pt idx="27">
                  <c:v>-0.1855506630174382</c:v>
                </c:pt>
                <c:pt idx="28">
                  <c:v>0.022295814819511192</c:v>
                </c:pt>
                <c:pt idx="29">
                  <c:v>0.09066281275940388</c:v>
                </c:pt>
                <c:pt idx="30">
                  <c:v>-0.11151140515908127</c:v>
                </c:pt>
                <c:pt idx="31">
                  <c:v>-0.03271228693788204</c:v>
                </c:pt>
                <c:pt idx="32">
                  <c:v>-0.028475950297512275</c:v>
                </c:pt>
                <c:pt idx="33">
                  <c:v>0.2702263323755079</c:v>
                </c:pt>
                <c:pt idx="34">
                  <c:v>0.1643816841539248</c:v>
                </c:pt>
                <c:pt idx="35">
                  <c:v>-0.1975413132695421</c:v>
                </c:pt>
                <c:pt idx="36">
                  <c:v>-0.04526592161381698</c:v>
                </c:pt>
                <c:pt idx="37">
                  <c:v>-0.08083847815955082</c:v>
                </c:pt>
                <c:pt idx="38">
                  <c:v>-0.11999374234117827</c:v>
                </c:pt>
                <c:pt idx="39">
                  <c:v>0.340982813707199</c:v>
                </c:pt>
                <c:pt idx="40">
                  <c:v>-0.11474500172970348</c:v>
                </c:pt>
                <c:pt idx="41">
                  <c:v>0.14072671557114083</c:v>
                </c:pt>
                <c:pt idx="42">
                  <c:v>-0.2870311435774173</c:v>
                </c:pt>
                <c:pt idx="43">
                  <c:v>-0.5452413392990682</c:v>
                </c:pt>
                <c:pt idx="44">
                  <c:v>-0.2545048621690568</c:v>
                </c:pt>
                <c:pt idx="45">
                  <c:v>-0.36457155411663955</c:v>
                </c:pt>
                <c:pt idx="46">
                  <c:v>-0.3668592238443704</c:v>
                </c:pt>
                <c:pt idx="47">
                  <c:v>-0.32777401936298844</c:v>
                </c:pt>
                <c:pt idx="48">
                  <c:v>-0.3581726062493475</c:v>
                </c:pt>
                <c:pt idx="49">
                  <c:v>0.2486471060458603</c:v>
                </c:pt>
                <c:pt idx="50">
                  <c:v>-0.13735121292792074</c:v>
                </c:pt>
                <c:pt idx="51">
                  <c:v>0.06834224612711329</c:v>
                </c:pt>
                <c:pt idx="52">
                  <c:v>0.9162045406692739</c:v>
                </c:pt>
                <c:pt idx="53">
                  <c:v>1.3042435942383952</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x"/>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'回帰誤差％(グラフ用)'!$F$11:$F$64</c:f>
              <c:numCache>
                <c:ptCount val="54"/>
                <c:pt idx="0">
                  <c:v>0.264955441224878</c:v>
                </c:pt>
                <c:pt idx="1">
                  <c:v>-0.33664402157934914</c:v>
                </c:pt>
                <c:pt idx="2">
                  <c:v>-0.5667258291293369</c:v>
                </c:pt>
                <c:pt idx="3">
                  <c:v>-0.2970548331857749</c:v>
                </c:pt>
                <c:pt idx="4">
                  <c:v>-0.5235539622569618</c:v>
                </c:pt>
                <c:pt idx="5">
                  <c:v>-0.059103819659377034</c:v>
                </c:pt>
                <c:pt idx="6">
                  <c:v>0.11529366444034779</c:v>
                </c:pt>
                <c:pt idx="7">
                  <c:v>0.20041355304462083</c:v>
                </c:pt>
                <c:pt idx="8">
                  <c:v>0.11559024423540568</c:v>
                </c:pt>
                <c:pt idx="9">
                  <c:v>0.3356059742407829</c:v>
                </c:pt>
                <c:pt idx="10">
                  <c:v>0.2122137808149665</c:v>
                </c:pt>
                <c:pt idx="11">
                  <c:v>-0.07938494687346899</c:v>
                </c:pt>
                <c:pt idx="12">
                  <c:v>0.09916652458130122</c:v>
                </c:pt>
                <c:pt idx="13">
                  <c:v>0.1257344905317883</c:v>
                </c:pt>
                <c:pt idx="14">
                  <c:v>-0.05994735679056293</c:v>
                </c:pt>
                <c:pt idx="15">
                  <c:v>0.09775269511840202</c:v>
                </c:pt>
                <c:pt idx="16">
                  <c:v>-0.143703247220434</c:v>
                </c:pt>
                <c:pt idx="17">
                  <c:v>-0.39266598717232126</c:v>
                </c:pt>
                <c:pt idx="18">
                  <c:v>-0.07722093878167888</c:v>
                </c:pt>
                <c:pt idx="19">
                  <c:v>-0.3654865920111531</c:v>
                </c:pt>
                <c:pt idx="20">
                  <c:v>-0.40086645672489285</c:v>
                </c:pt>
                <c:pt idx="21">
                  <c:v>-0.3264678997668816</c:v>
                </c:pt>
                <c:pt idx="22">
                  <c:v>-0.4255595225985421</c:v>
                </c:pt>
                <c:pt idx="23">
                  <c:v>-0.14445095674003874</c:v>
                </c:pt>
                <c:pt idx="24">
                  <c:v>-0.04878727190020152</c:v>
                </c:pt>
                <c:pt idx="25">
                  <c:v>-0.5206196716612275</c:v>
                </c:pt>
                <c:pt idx="26">
                  <c:v>-0.060142368735190396</c:v>
                </c:pt>
                <c:pt idx="27">
                  <c:v>-0.13201021298479587</c:v>
                </c:pt>
                <c:pt idx="28">
                  <c:v>-0.23188653460717848</c:v>
                </c:pt>
                <c:pt idx="29">
                  <c:v>-0.12673042729683692</c:v>
                </c:pt>
                <c:pt idx="30">
                  <c:v>-0.04466186206000337</c:v>
                </c:pt>
                <c:pt idx="31">
                  <c:v>0.042586762426640494</c:v>
                </c:pt>
                <c:pt idx="32">
                  <c:v>-0.2422520500321608</c:v>
                </c:pt>
                <c:pt idx="33">
                  <c:v>0.5333172354513188</c:v>
                </c:pt>
                <c:pt idx="34">
                  <c:v>0.2105146990978727</c:v>
                </c:pt>
                <c:pt idx="35">
                  <c:v>-0.12259714696948941</c:v>
                </c:pt>
                <c:pt idx="36">
                  <c:v>0.015775477950443945</c:v>
                </c:pt>
                <c:pt idx="37">
                  <c:v>-0.03099657998871941</c:v>
                </c:pt>
                <c:pt idx="38">
                  <c:v>-0.2713199109790359</c:v>
                </c:pt>
                <c:pt idx="39">
                  <c:v>0.4618630757123057</c:v>
                </c:pt>
                <c:pt idx="40">
                  <c:v>-0.15872793747999395</c:v>
                </c:pt>
                <c:pt idx="41">
                  <c:v>0.27373958664123804</c:v>
                </c:pt>
                <c:pt idx="42">
                  <c:v>0.24426929075432854</c:v>
                </c:pt>
                <c:pt idx="43">
                  <c:v>0.014415880237075119</c:v>
                </c:pt>
                <c:pt idx="44">
                  <c:v>-0.15310013937581218</c:v>
                </c:pt>
                <c:pt idx="45">
                  <c:v>-0.26936457163950556</c:v>
                </c:pt>
                <c:pt idx="46">
                  <c:v>-0.30577154469454565</c:v>
                </c:pt>
                <c:pt idx="47">
                  <c:v>-0.528697325057673</c:v>
                </c:pt>
                <c:pt idx="48">
                  <c:v>-0.1098252962342344</c:v>
                </c:pt>
                <c:pt idx="49">
                  <c:v>0.17310665188401056</c:v>
                </c:pt>
                <c:pt idx="50">
                  <c:v>0.49201926692807846</c:v>
                </c:pt>
                <c:pt idx="51">
                  <c:v>0.1114808889451847</c:v>
                </c:pt>
                <c:pt idx="52">
                  <c:v>0.8188489276172097</c:v>
                </c:pt>
                <c:pt idx="53">
                  <c:v>1.3385208680070009</c:v>
                </c:pt>
              </c:numCache>
            </c:numRef>
          </c:yVal>
          <c:smooth val="0"/>
        </c:ser>
        <c:ser>
          <c:idx val="4"/>
          <c:order val="4"/>
          <c:spPr>
            <a:ln w="3175">
              <a:noFill/>
            </a:ln>
          </c:spPr>
          <c:extLst>
            <c:ext xmlns:c14="http://schemas.microsoft.com/office/drawing/2007/8/2/chart" uri="{6F2FDCE9-48DA-4B69-8628-5D25D57E5C99}">
              <c14:invertSolidFillFmt>
                <c14:spPr>
                  <a:solidFill>
                    <a:srgbClr val="000000"/>
                  </a:solidFill>
                </c14:spPr>
              </c14:invertSolidFillFmt>
            </c:ext>
          </c:extLst>
          <c:marker>
            <c:symbol val="star"/>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'回帰誤差％(グラフ用)'!$G$11:$G$64</c:f>
              <c:numCache>
                <c:ptCount val="54"/>
                <c:pt idx="0">
                  <c:v>0.33636773010410725</c:v>
                </c:pt>
                <c:pt idx="1">
                  <c:v>-0.35174267064162845</c:v>
                </c:pt>
                <c:pt idx="2">
                  <c:v>-0.19573037073707217</c:v>
                </c:pt>
                <c:pt idx="3">
                  <c:v>0.00019130895864180922</c:v>
                </c:pt>
                <c:pt idx="4">
                  <c:v>-0.18394157691458998</c:v>
                </c:pt>
                <c:pt idx="5">
                  <c:v>0.12486401501336697</c:v>
                </c:pt>
                <c:pt idx="6">
                  <c:v>0.24798093820170194</c:v>
                </c:pt>
                <c:pt idx="7">
                  <c:v>0.19797859633442697</c:v>
                </c:pt>
                <c:pt idx="8">
                  <c:v>0.13960710809444032</c:v>
                </c:pt>
                <c:pt idx="9">
                  <c:v>0.13498944902955667</c:v>
                </c:pt>
                <c:pt idx="10">
                  <c:v>0.3488037367822314</c:v>
                </c:pt>
                <c:pt idx="11">
                  <c:v>0.14394235751375797</c:v>
                </c:pt>
                <c:pt idx="12">
                  <c:v>0.33018994810015306</c:v>
                </c:pt>
                <c:pt idx="13">
                  <c:v>0.46724195306434646</c:v>
                </c:pt>
                <c:pt idx="14">
                  <c:v>0.16987277318807148</c:v>
                </c:pt>
                <c:pt idx="15">
                  <c:v>0.3163905519762814</c:v>
                </c:pt>
                <c:pt idx="16">
                  <c:v>0.13373509926587562</c:v>
                </c:pt>
                <c:pt idx="17">
                  <c:v>-0.1312887900869612</c:v>
                </c:pt>
                <c:pt idx="18">
                  <c:v>-0.023752587758110618</c:v>
                </c:pt>
                <c:pt idx="19">
                  <c:v>-0.11321168679567051</c:v>
                </c:pt>
                <c:pt idx="20">
                  <c:v>-0.07661336210873931</c:v>
                </c:pt>
                <c:pt idx="21">
                  <c:v>-0.08722570388007374</c:v>
                </c:pt>
                <c:pt idx="22">
                  <c:v>-0.26346593623397296</c:v>
                </c:pt>
                <c:pt idx="23">
                  <c:v>0.05030461057215049</c:v>
                </c:pt>
                <c:pt idx="24">
                  <c:v>0.09645303376432318</c:v>
                </c:pt>
                <c:pt idx="25">
                  <c:v>-0.00124858104767015</c:v>
                </c:pt>
                <c:pt idx="26">
                  <c:v>0.08418450920145797</c:v>
                </c:pt>
                <c:pt idx="27">
                  <c:v>-0.09080953095699604</c:v>
                </c:pt>
                <c:pt idx="28">
                  <c:v>0.005979001208270162</c:v>
                </c:pt>
                <c:pt idx="29">
                  <c:v>0.02439493113432244</c:v>
                </c:pt>
                <c:pt idx="30">
                  <c:v>0.2554435100522512</c:v>
                </c:pt>
                <c:pt idx="31">
                  <c:v>0.3881606089945191</c:v>
                </c:pt>
                <c:pt idx="32">
                  <c:v>0.09028785307182034</c:v>
                </c:pt>
                <c:pt idx="33">
                  <c:v>0.491138333800687</c:v>
                </c:pt>
                <c:pt idx="34">
                  <c:v>0.5344647163923919</c:v>
                </c:pt>
                <c:pt idx="35">
                  <c:v>0.3968988800715704</c:v>
                </c:pt>
                <c:pt idx="36">
                  <c:v>0.5335800729996139</c:v>
                </c:pt>
                <c:pt idx="37">
                  <c:v>0.4859649980270568</c:v>
                </c:pt>
                <c:pt idx="38">
                  <c:v>0.24589464285933355</c:v>
                </c:pt>
                <c:pt idx="39">
                  <c:v>0.35959973680158425</c:v>
                </c:pt>
                <c:pt idx="40">
                  <c:v>-0.051704341114045003</c:v>
                </c:pt>
                <c:pt idx="41">
                  <c:v>0.1476278345094719</c:v>
                </c:pt>
                <c:pt idx="42">
                  <c:v>0.10227568226377874</c:v>
                </c:pt>
                <c:pt idx="43">
                  <c:v>-0.14139024967568967</c:v>
                </c:pt>
                <c:pt idx="44">
                  <c:v>-0.10417282892043699</c:v>
                </c:pt>
                <c:pt idx="45">
                  <c:v>-0.014168618167251007</c:v>
                </c:pt>
                <c:pt idx="46">
                  <c:v>-0.30609024486960296</c:v>
                </c:pt>
                <c:pt idx="47">
                  <c:v>-0.15178759159242594</c:v>
                </c:pt>
                <c:pt idx="48">
                  <c:v>0.022105594262511356</c:v>
                </c:pt>
                <c:pt idx="49">
                  <c:v>0.022527419582184603</c:v>
                </c:pt>
                <c:pt idx="50">
                  <c:v>0.34480499310491586</c:v>
                </c:pt>
                <c:pt idx="51">
                  <c:v>0.4716459964705653</c:v>
                </c:pt>
                <c:pt idx="52">
                  <c:v>0.6187299701420035</c:v>
                </c:pt>
                <c:pt idx="53">
                  <c:v>1.2587604193204345</c:v>
                </c:pt>
              </c:numCache>
            </c:numRef>
          </c:yVal>
          <c:smooth val="0"/>
        </c:ser>
        <c:ser>
          <c:idx val="5"/>
          <c:order val="5"/>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'回帰誤差％(グラフ用)'!$H$11:$H$64</c:f>
              <c:numCache>
                <c:ptCount val="54"/>
                <c:pt idx="0">
                  <c:v>-0.05202849881171996</c:v>
                </c:pt>
                <c:pt idx="1">
                  <c:v>0.03097790603422864</c:v>
                </c:pt>
                <c:pt idx="2">
                  <c:v>-0.3212385342208322</c:v>
                </c:pt>
                <c:pt idx="3">
                  <c:v>-0.5275472701219324</c:v>
                </c:pt>
                <c:pt idx="4">
                  <c:v>-0.495916140049077</c:v>
                </c:pt>
                <c:pt idx="5">
                  <c:v>0.1113938444748824</c:v>
                </c:pt>
                <c:pt idx="6">
                  <c:v>0.021485081463511496</c:v>
                </c:pt>
                <c:pt idx="7">
                  <c:v>0.23822708957502306</c:v>
                </c:pt>
                <c:pt idx="8">
                  <c:v>-0.060607412986182066</c:v>
                </c:pt>
                <c:pt idx="9">
                  <c:v>0.01695408352044074</c:v>
                </c:pt>
                <c:pt idx="10">
                  <c:v>0.038983209048646064</c:v>
                </c:pt>
                <c:pt idx="11">
                  <c:v>-0.12452409863490221</c:v>
                </c:pt>
                <c:pt idx="12">
                  <c:v>0.008546404091468958</c:v>
                </c:pt>
                <c:pt idx="13">
                  <c:v>0.02084761894644444</c:v>
                </c:pt>
                <c:pt idx="14">
                  <c:v>-0.11145048058942078</c:v>
                </c:pt>
                <c:pt idx="15">
                  <c:v>0.031012760268244725</c:v>
                </c:pt>
                <c:pt idx="16">
                  <c:v>-0.08331680003269122</c:v>
                </c:pt>
                <c:pt idx="17">
                  <c:v>-0.3528641745528229</c:v>
                </c:pt>
                <c:pt idx="18">
                  <c:v>-0.23543182878165478</c:v>
                </c:pt>
                <c:pt idx="19">
                  <c:v>-0.20521113546345288</c:v>
                </c:pt>
                <c:pt idx="20">
                  <c:v>-0.3765479523626519</c:v>
                </c:pt>
                <c:pt idx="21">
                  <c:v>-0.16189466455229015</c:v>
                </c:pt>
                <c:pt idx="22">
                  <c:v>-0.056689417858604416</c:v>
                </c:pt>
                <c:pt idx="23">
                  <c:v>-0.4561889185813361</c:v>
                </c:pt>
                <c:pt idx="24">
                  <c:v>-0.14008873101226837</c:v>
                </c:pt>
                <c:pt idx="25">
                  <c:v>-0.2823253362896442</c:v>
                </c:pt>
                <c:pt idx="26">
                  <c:v>-0.3726922837757299</c:v>
                </c:pt>
                <c:pt idx="27">
                  <c:v>-0.4642237370440635</c:v>
                </c:pt>
                <c:pt idx="28">
                  <c:v>-0.7364177540567483</c:v>
                </c:pt>
                <c:pt idx="29">
                  <c:v>-0.44902939199933445</c:v>
                </c:pt>
                <c:pt idx="30">
                  <c:v>-0.31256357695379433</c:v>
                </c:pt>
                <c:pt idx="31">
                  <c:v>-0.053759110495435164</c:v>
                </c:pt>
                <c:pt idx="32">
                  <c:v>-0.3312619046431735</c:v>
                </c:pt>
                <c:pt idx="33">
                  <c:v>-0.5115352406385691</c:v>
                </c:pt>
                <c:pt idx="34">
                  <c:v>-0.12769178158521705</c:v>
                </c:pt>
                <c:pt idx="35">
                  <c:v>-0.1913809891216721</c:v>
                </c:pt>
                <c:pt idx="36">
                  <c:v>-0.29248001219015585</c:v>
                </c:pt>
                <c:pt idx="37">
                  <c:v>-0.5616705063609644</c:v>
                </c:pt>
                <c:pt idx="38">
                  <c:v>-0.3339996507718919</c:v>
                </c:pt>
                <c:pt idx="39">
                  <c:v>0.13418035434034692</c:v>
                </c:pt>
                <c:pt idx="40">
                  <c:v>-0.44158929385348644</c:v>
                </c:pt>
                <c:pt idx="41">
                  <c:v>-0.2938871276787859</c:v>
                </c:pt>
                <c:pt idx="42">
                  <c:v>-0.3337309947164418</c:v>
                </c:pt>
                <c:pt idx="43">
                  <c:v>-0.585296238726858</c:v>
                </c:pt>
                <c:pt idx="44">
                  <c:v>-0.2629203258113736</c:v>
                </c:pt>
                <c:pt idx="45">
                  <c:v>-0.6545608053658665</c:v>
                </c:pt>
                <c:pt idx="46">
                  <c:v>-0.47006970588641506</c:v>
                </c:pt>
                <c:pt idx="47">
                  <c:v>-0.7148868431287637</c:v>
                </c:pt>
                <c:pt idx="48">
                  <c:v>-0.6384134124267314</c:v>
                </c:pt>
                <c:pt idx="49">
                  <c:v>-0.25671698508489565</c:v>
                </c:pt>
                <c:pt idx="50">
                  <c:v>-0.26135975330787403</c:v>
                </c:pt>
                <c:pt idx="51">
                  <c:v>-0.17969300619423018</c:v>
                </c:pt>
                <c:pt idx="52">
                  <c:v>0.1868539081981287</c:v>
                </c:pt>
                <c:pt idx="53">
                  <c:v>0.277495411060394</c:v>
                </c:pt>
              </c:numCache>
            </c:numRef>
          </c:yVal>
          <c:smooth val="0"/>
        </c:ser>
        <c:ser>
          <c:idx val="6"/>
          <c:order val="6"/>
          <c:spPr>
            <a:ln w="3175">
              <a:noFill/>
            </a:ln>
          </c:spPr>
          <c:extLst>
            <c:ext xmlns:c14="http://schemas.microsoft.com/office/drawing/2007/8/2/chart" uri="{6F2FDCE9-48DA-4B69-8628-5D25D57E5C99}">
              <c14:invertSolidFillFmt>
                <c14:spPr>
                  <a:solidFill>
                    <a:srgbClr val="000000"/>
                  </a:solidFill>
                </c14:spPr>
              </c14:invertSolidFillFmt>
            </c:ext>
          </c:extLst>
          <c:marker>
            <c:symbol val="plus"/>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'回帰誤差％(グラフ用)'!$I$11:$I$64</c:f>
              <c:numCache>
                <c:ptCount val="54"/>
                <c:pt idx="0">
                  <c:v>-0.05629804009199991</c:v>
                </c:pt>
                <c:pt idx="1">
                  <c:v>-0.027833472994167333</c:v>
                </c:pt>
                <c:pt idx="2">
                  <c:v>-0.1946189437902553</c:v>
                </c:pt>
                <c:pt idx="3">
                  <c:v>-0.11596198499858935</c:v>
                </c:pt>
                <c:pt idx="4">
                  <c:v>-0.07712520284508519</c:v>
                </c:pt>
                <c:pt idx="5">
                  <c:v>0.2394089522371834</c:v>
                </c:pt>
                <c:pt idx="6">
                  <c:v>0.31169671940132215</c:v>
                </c:pt>
                <c:pt idx="7">
                  <c:v>0.3288627640168581</c:v>
                </c:pt>
                <c:pt idx="8">
                  <c:v>0.0794662158799574</c:v>
                </c:pt>
                <c:pt idx="9">
                  <c:v>0.24407383477200675</c:v>
                </c:pt>
                <c:pt idx="10">
                  <c:v>0.3248545133984152</c:v>
                </c:pt>
                <c:pt idx="11">
                  <c:v>0.3896017664821626</c:v>
                </c:pt>
                <c:pt idx="12">
                  <c:v>0.44152552682446367</c:v>
                </c:pt>
                <c:pt idx="13">
                  <c:v>0.26684921590712474</c:v>
                </c:pt>
                <c:pt idx="14">
                  <c:v>0.47241801760536056</c:v>
                </c:pt>
                <c:pt idx="15">
                  <c:v>0.4088356329621965</c:v>
                </c:pt>
                <c:pt idx="16">
                  <c:v>0.18746917307044778</c:v>
                </c:pt>
                <c:pt idx="17">
                  <c:v>0.24710411709171748</c:v>
                </c:pt>
                <c:pt idx="18">
                  <c:v>0.4069399995045322</c:v>
                </c:pt>
                <c:pt idx="19">
                  <c:v>0.3653856071830834</c:v>
                </c:pt>
                <c:pt idx="20">
                  <c:v>0.34014608006316976</c:v>
                </c:pt>
                <c:pt idx="21">
                  <c:v>0.3709974710635381</c:v>
                </c:pt>
                <c:pt idx="22">
                  <c:v>0.4357741573117746</c:v>
                </c:pt>
                <c:pt idx="23">
                  <c:v>0.1613350636376165</c:v>
                </c:pt>
                <c:pt idx="24">
                  <c:v>0.41314736124537077</c:v>
                </c:pt>
                <c:pt idx="25">
                  <c:v>0.2963480632479405</c:v>
                </c:pt>
                <c:pt idx="26">
                  <c:v>0.2947109104747416</c:v>
                </c:pt>
                <c:pt idx="27">
                  <c:v>0.19478569057999903</c:v>
                </c:pt>
                <c:pt idx="28">
                  <c:v>0.34281847192501635</c:v>
                </c:pt>
                <c:pt idx="29">
                  <c:v>0.3303692533468529</c:v>
                </c:pt>
                <c:pt idx="30">
                  <c:v>0.35781847167846387</c:v>
                </c:pt>
                <c:pt idx="31">
                  <c:v>0.10517214296837124</c:v>
                </c:pt>
                <c:pt idx="32">
                  <c:v>0.22678707373693915</c:v>
                </c:pt>
                <c:pt idx="33">
                  <c:v>0.22802974712948534</c:v>
                </c:pt>
                <c:pt idx="34">
                  <c:v>0.2862034579150553</c:v>
                </c:pt>
                <c:pt idx="35">
                  <c:v>0.45036246490752346</c:v>
                </c:pt>
                <c:pt idx="36">
                  <c:v>0.5206031426082209</c:v>
                </c:pt>
                <c:pt idx="37">
                  <c:v>0.2689106360618745</c:v>
                </c:pt>
                <c:pt idx="38">
                  <c:v>0.45868952488879716</c:v>
                </c:pt>
                <c:pt idx="39">
                  <c:v>0.2883181930821562</c:v>
                </c:pt>
                <c:pt idx="40">
                  <c:v>0.22576945603140197</c:v>
                </c:pt>
                <c:pt idx="41">
                  <c:v>0.3776475938080613</c:v>
                </c:pt>
                <c:pt idx="42">
                  <c:v>0.4803820921635626</c:v>
                </c:pt>
                <c:pt idx="43">
                  <c:v>0.06232759903288624</c:v>
                </c:pt>
                <c:pt idx="44">
                  <c:v>0.10850230761054303</c:v>
                </c:pt>
                <c:pt idx="45">
                  <c:v>0.2834855684069869</c:v>
                </c:pt>
                <c:pt idx="46">
                  <c:v>-0.07693074258991284</c:v>
                </c:pt>
                <c:pt idx="47">
                  <c:v>0.11094003212694621</c:v>
                </c:pt>
                <c:pt idx="48">
                  <c:v>0.12783110175311357</c:v>
                </c:pt>
                <c:pt idx="49">
                  <c:v>-0.03075007871082363</c:v>
                </c:pt>
                <c:pt idx="50">
                  <c:v>0.11270974357895196</c:v>
                </c:pt>
                <c:pt idx="51">
                  <c:v>0.06860194156955775</c:v>
                </c:pt>
                <c:pt idx="52">
                  <c:v>0.051972229827672994</c:v>
                </c:pt>
                <c:pt idx="53">
                  <c:v>0.15053756456628142</c:v>
                </c:pt>
              </c:numCache>
            </c:numRef>
          </c:yVal>
          <c:smooth val="0"/>
        </c:ser>
        <c:ser>
          <c:idx val="7"/>
          <c:order val="7"/>
          <c:spPr>
            <a:ln w="3175">
              <a:noFill/>
            </a:ln>
          </c:spPr>
          <c:extLst>
            <c:ext xmlns:c14="http://schemas.microsoft.com/office/drawing/2007/8/2/chart" uri="{6F2FDCE9-48DA-4B69-8628-5D25D57E5C99}">
              <c14:invertSolidFillFmt>
                <c14:spPr>
                  <a:solidFill>
                    <a:srgbClr val="000000"/>
                  </a:solidFill>
                </c14:spPr>
              </c14:invertSolidFillFmt>
            </c:ext>
          </c:extLst>
          <c:marker>
            <c:symbol val="dot"/>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'回帰誤差％(グラフ用)'!$J$11:$J$64</c:f>
              <c:numCache>
                <c:ptCount val="54"/>
                <c:pt idx="0">
                  <c:v>0.09641203773723282</c:v>
                </c:pt>
                <c:pt idx="1">
                  <c:v>-0.1708802599292454</c:v>
                </c:pt>
                <c:pt idx="2">
                  <c:v>-0.31045826905712365</c:v>
                </c:pt>
                <c:pt idx="3">
                  <c:v>-0.15276314443616354</c:v>
                </c:pt>
                <c:pt idx="4">
                  <c:v>-0.19828392808852588</c:v>
                </c:pt>
                <c:pt idx="5">
                  <c:v>-0.02275225010369279</c:v>
                </c:pt>
                <c:pt idx="6">
                  <c:v>-0.12838567879318724</c:v>
                </c:pt>
                <c:pt idx="7">
                  <c:v>0.05201021493418981</c:v>
                </c:pt>
                <c:pt idx="8">
                  <c:v>0.028742352611358664</c:v>
                </c:pt>
                <c:pt idx="9">
                  <c:v>0.11264419594678579</c:v>
                </c:pt>
                <c:pt idx="10">
                  <c:v>0.07011725047176083</c:v>
                </c:pt>
                <c:pt idx="11">
                  <c:v>0.05503689314216734</c:v>
                </c:pt>
                <c:pt idx="12">
                  <c:v>0.12712764264166176</c:v>
                </c:pt>
                <c:pt idx="13">
                  <c:v>0.020997337775469818</c:v>
                </c:pt>
                <c:pt idx="14">
                  <c:v>0.11004624059121476</c:v>
                </c:pt>
                <c:pt idx="15">
                  <c:v>0.06830316655045088</c:v>
                </c:pt>
                <c:pt idx="16">
                  <c:v>0.11543480812944151</c:v>
                </c:pt>
                <c:pt idx="17">
                  <c:v>0.17375866214888064</c:v>
                </c:pt>
                <c:pt idx="18">
                  <c:v>0.13742576530458767</c:v>
                </c:pt>
                <c:pt idx="19">
                  <c:v>0.15017157116977004</c:v>
                </c:pt>
                <c:pt idx="20">
                  <c:v>0.23983798836092365</c:v>
                </c:pt>
                <c:pt idx="21">
                  <c:v>0.24858978595933287</c:v>
                </c:pt>
                <c:pt idx="22">
                  <c:v>0.2121805907749704</c:v>
                </c:pt>
                <c:pt idx="23">
                  <c:v>0.07888274900531322</c:v>
                </c:pt>
                <c:pt idx="24">
                  <c:v>0.10405125153617048</c:v>
                </c:pt>
                <c:pt idx="25">
                  <c:v>0.15051825653679243</c:v>
                </c:pt>
                <c:pt idx="26">
                  <c:v>0.24620852154415002</c:v>
                </c:pt>
                <c:pt idx="27">
                  <c:v>0.05743598388835621</c:v>
                </c:pt>
                <c:pt idx="28">
                  <c:v>0.2576522709324965</c:v>
                </c:pt>
                <c:pt idx="29">
                  <c:v>0.033771067478890235</c:v>
                </c:pt>
                <c:pt idx="30">
                  <c:v>0.25235764783315073</c:v>
                </c:pt>
                <c:pt idx="31">
                  <c:v>0.34349957600524367</c:v>
                </c:pt>
                <c:pt idx="32">
                  <c:v>0.17012296475107028</c:v>
                </c:pt>
                <c:pt idx="33">
                  <c:v>0.1939666164827043</c:v>
                </c:pt>
                <c:pt idx="34">
                  <c:v>0.25846668267024103</c:v>
                </c:pt>
                <c:pt idx="35">
                  <c:v>0.1680604573856802</c:v>
                </c:pt>
                <c:pt idx="36">
                  <c:v>0.4703386524509298</c:v>
                </c:pt>
                <c:pt idx="37">
                  <c:v>0.26015103331990563</c:v>
                </c:pt>
                <c:pt idx="38">
                  <c:v>0.2923998801111691</c:v>
                </c:pt>
                <c:pt idx="39">
                  <c:v>0.14399881072011644</c:v>
                </c:pt>
                <c:pt idx="40">
                  <c:v>0.262727783133956</c:v>
                </c:pt>
                <c:pt idx="41">
                  <c:v>0.4300609015369608</c:v>
                </c:pt>
                <c:pt idx="42">
                  <c:v>0.19549760937937</c:v>
                </c:pt>
                <c:pt idx="43">
                  <c:v>-0.03157966363490233</c:v>
                </c:pt>
                <c:pt idx="44">
                  <c:v>0.0235852872857545</c:v>
                </c:pt>
                <c:pt idx="45">
                  <c:v>0.4105489135791373</c:v>
                </c:pt>
                <c:pt idx="46">
                  <c:v>0.06355115794598058</c:v>
                </c:pt>
                <c:pt idx="47">
                  <c:v>0.04894264467501903</c:v>
                </c:pt>
                <c:pt idx="48">
                  <c:v>0.05463066123143562</c:v>
                </c:pt>
                <c:pt idx="49">
                  <c:v>0.12055701531635363</c:v>
                </c:pt>
                <c:pt idx="50">
                  <c:v>0.2520328636206005</c:v>
                </c:pt>
                <c:pt idx="51">
                  <c:v>0.41690449902916893</c:v>
                </c:pt>
                <c:pt idx="52">
                  <c:v>0.09655606095339171</c:v>
                </c:pt>
                <c:pt idx="53">
                  <c:v>0.11769584353041955</c:v>
                </c:pt>
              </c:numCache>
            </c:numRef>
          </c:yVal>
          <c:smooth val="0"/>
        </c:ser>
        <c:ser>
          <c:idx val="8"/>
          <c:order val="8"/>
          <c:spPr>
            <a:ln w="3175">
              <a:noFill/>
            </a:ln>
          </c:spPr>
          <c:extLst>
            <c:ext xmlns:c14="http://schemas.microsoft.com/office/drawing/2007/8/2/chart" uri="{6F2FDCE9-48DA-4B69-8628-5D25D57E5C99}">
              <c14:invertSolidFillFmt>
                <c14:spPr>
                  <a:solidFill>
                    <a:srgbClr val="000000"/>
                  </a:solidFill>
                </c14:spPr>
              </c14:invertSolidFillFmt>
            </c:ext>
          </c:extLst>
          <c:marker>
            <c:symbol val="dash"/>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'回帰誤差％(グラフ用)'!$K$11:$K$64</c:f>
              <c:numCache>
                <c:ptCount val="54"/>
                <c:pt idx="0">
                  <c:v>0.1204284894475262</c:v>
                </c:pt>
                <c:pt idx="1">
                  <c:v>-0.045155879812482244</c:v>
                </c:pt>
                <c:pt idx="2">
                  <c:v>-0.1963475114985801</c:v>
                </c:pt>
                <c:pt idx="3">
                  <c:v>-0.12516760268275834</c:v>
                </c:pt>
                <c:pt idx="4">
                  <c:v>-0.20210003898662918</c:v>
                </c:pt>
                <c:pt idx="5">
                  <c:v>-0.05384361997291478</c:v>
                </c:pt>
                <c:pt idx="6">
                  <c:v>-0.08883404211319121</c:v>
                </c:pt>
                <c:pt idx="7">
                  <c:v>0.10378087066339114</c:v>
                </c:pt>
                <c:pt idx="8">
                  <c:v>0.021068200491620215</c:v>
                </c:pt>
                <c:pt idx="9">
                  <c:v>0.014426982853474605</c:v>
                </c:pt>
                <c:pt idx="10">
                  <c:v>-0.06351088925632162</c:v>
                </c:pt>
                <c:pt idx="11">
                  <c:v>-0.05811540461987817</c:v>
                </c:pt>
                <c:pt idx="12">
                  <c:v>0.002468584681181267</c:v>
                </c:pt>
                <c:pt idx="13">
                  <c:v>-0.03497063875707033</c:v>
                </c:pt>
                <c:pt idx="14">
                  <c:v>-0.11452508874254892</c:v>
                </c:pt>
                <c:pt idx="15">
                  <c:v>-0.09784635829399872</c:v>
                </c:pt>
                <c:pt idx="16">
                  <c:v>-0.02622003681069589</c:v>
                </c:pt>
                <c:pt idx="17">
                  <c:v>-0.025325950851071796</c:v>
                </c:pt>
                <c:pt idx="18">
                  <c:v>-0.17919893189799324</c:v>
                </c:pt>
                <c:pt idx="19">
                  <c:v>-0.23944065184866498</c:v>
                </c:pt>
                <c:pt idx="20">
                  <c:v>-0.06815228478242663</c:v>
                </c:pt>
                <c:pt idx="21">
                  <c:v>-0.04921341877011863</c:v>
                </c:pt>
                <c:pt idx="22">
                  <c:v>-0.13765000880295838</c:v>
                </c:pt>
                <c:pt idx="23">
                  <c:v>-0.27321706109858945</c:v>
                </c:pt>
                <c:pt idx="24">
                  <c:v>-0.189728104484795</c:v>
                </c:pt>
                <c:pt idx="25">
                  <c:v>-0.08451635436140408</c:v>
                </c:pt>
                <c:pt idx="26">
                  <c:v>-0.1525980579748765</c:v>
                </c:pt>
                <c:pt idx="27">
                  <c:v>-0.2014960323526797</c:v>
                </c:pt>
                <c:pt idx="28">
                  <c:v>-0.25141099314745763</c:v>
                </c:pt>
                <c:pt idx="29">
                  <c:v>-0.19597287172934524</c:v>
                </c:pt>
                <c:pt idx="30">
                  <c:v>-0.10243082045125478</c:v>
                </c:pt>
                <c:pt idx="31">
                  <c:v>-0.1668109617572914</c:v>
                </c:pt>
                <c:pt idx="32">
                  <c:v>-0.16670060599037073</c:v>
                </c:pt>
                <c:pt idx="33">
                  <c:v>-0.1430114457515069</c:v>
                </c:pt>
                <c:pt idx="34">
                  <c:v>-0.0654476940276179</c:v>
                </c:pt>
                <c:pt idx="35">
                  <c:v>-0.12526803671085682</c:v>
                </c:pt>
                <c:pt idx="36">
                  <c:v>-0.13209607182775399</c:v>
                </c:pt>
                <c:pt idx="37">
                  <c:v>-0.3124464319144025</c:v>
                </c:pt>
                <c:pt idx="38">
                  <c:v>-0.25648535776682946</c:v>
                </c:pt>
                <c:pt idx="39">
                  <c:v>-0.37664453566495143</c:v>
                </c:pt>
                <c:pt idx="40">
                  <c:v>-0.22069849478847436</c:v>
                </c:pt>
                <c:pt idx="41">
                  <c:v>-0.226585526792458</c:v>
                </c:pt>
                <c:pt idx="42">
                  <c:v>-0.0582915655060226</c:v>
                </c:pt>
                <c:pt idx="43">
                  <c:v>-0.05582372520979772</c:v>
                </c:pt>
                <c:pt idx="44">
                  <c:v>0.0433034824064684</c:v>
                </c:pt>
                <c:pt idx="45">
                  <c:v>0.021928266928269817</c:v>
                </c:pt>
                <c:pt idx="46">
                  <c:v>-0.2964537559519133</c:v>
                </c:pt>
                <c:pt idx="47">
                  <c:v>-0.1355725721874691</c:v>
                </c:pt>
                <c:pt idx="48">
                  <c:v>0.0833916165246306</c:v>
                </c:pt>
                <c:pt idx="49">
                  <c:v>-0.03357429529153295</c:v>
                </c:pt>
                <c:pt idx="50">
                  <c:v>0.08718106270834011</c:v>
                </c:pt>
                <c:pt idx="51">
                  <c:v>0.27258575808985724</c:v>
                </c:pt>
                <c:pt idx="52">
                  <c:v>-0.07719932337312682</c:v>
                </c:pt>
                <c:pt idx="53">
                  <c:v>-0.08214896489629783</c:v>
                </c:pt>
              </c:numCache>
            </c:numRef>
          </c:yVal>
          <c:smooth val="0"/>
        </c:ser>
        <c:ser>
          <c:idx val="9"/>
          <c:order val="9"/>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'回帰誤差％(グラフ用)'!$L$11:$L$64</c:f>
              <c:numCache>
                <c:ptCount val="54"/>
                <c:pt idx="0">
                  <c:v>-0.11996823164983708</c:v>
                </c:pt>
                <c:pt idx="1">
                  <c:v>-0.2315793100949239</c:v>
                </c:pt>
                <c:pt idx="2">
                  <c:v>-0.2775333979841002</c:v>
                </c:pt>
                <c:pt idx="3">
                  <c:v>-0.2114476981764269</c:v>
                </c:pt>
                <c:pt idx="4">
                  <c:v>-0.26200542792223075</c:v>
                </c:pt>
                <c:pt idx="5">
                  <c:v>-0.16968259734500335</c:v>
                </c:pt>
                <c:pt idx="6">
                  <c:v>-0.04133751414580386</c:v>
                </c:pt>
                <c:pt idx="7">
                  <c:v>-0.06235579580430384</c:v>
                </c:pt>
                <c:pt idx="8">
                  <c:v>-0.1376458001394496</c:v>
                </c:pt>
                <c:pt idx="9">
                  <c:v>-0.09369940390109593</c:v>
                </c:pt>
                <c:pt idx="10">
                  <c:v>-0.09770584934910029</c:v>
                </c:pt>
                <c:pt idx="11">
                  <c:v>-0.02771022876208666</c:v>
                </c:pt>
                <c:pt idx="12">
                  <c:v>-0.056272949539002824</c:v>
                </c:pt>
                <c:pt idx="13">
                  <c:v>0.006396268535169651</c:v>
                </c:pt>
                <c:pt idx="14">
                  <c:v>-0.1291764672012163</c:v>
                </c:pt>
                <c:pt idx="15">
                  <c:v>-0.14684646609232582</c:v>
                </c:pt>
                <c:pt idx="16">
                  <c:v>-0.16826170426142406</c:v>
                </c:pt>
                <c:pt idx="17">
                  <c:v>-0.02818289719881991</c:v>
                </c:pt>
                <c:pt idx="18">
                  <c:v>-0.15737437290627473</c:v>
                </c:pt>
                <c:pt idx="19">
                  <c:v>-0.22856980634934895</c:v>
                </c:pt>
                <c:pt idx="20">
                  <c:v>-0.2629829723158711</c:v>
                </c:pt>
                <c:pt idx="21">
                  <c:v>-0.22174144125436773</c:v>
                </c:pt>
                <c:pt idx="22">
                  <c:v>-0.27426125087348824</c:v>
                </c:pt>
                <c:pt idx="23">
                  <c:v>-0.198082926773386</c:v>
                </c:pt>
                <c:pt idx="24">
                  <c:v>-0.17772336378978298</c:v>
                </c:pt>
                <c:pt idx="25">
                  <c:v>-0.29157745040445593</c:v>
                </c:pt>
                <c:pt idx="26">
                  <c:v>-0.23301297894271564</c:v>
                </c:pt>
                <c:pt idx="27">
                  <c:v>-0.11323491719885531</c:v>
                </c:pt>
                <c:pt idx="28">
                  <c:v>-0.2727142041100113</c:v>
                </c:pt>
                <c:pt idx="29">
                  <c:v>-0.20741498149996054</c:v>
                </c:pt>
                <c:pt idx="30">
                  <c:v>-0.09084010878090312</c:v>
                </c:pt>
                <c:pt idx="31">
                  <c:v>-0.2985049767853521</c:v>
                </c:pt>
                <c:pt idx="32">
                  <c:v>-0.12125413420429043</c:v>
                </c:pt>
                <c:pt idx="33">
                  <c:v>-0.2319605437259988</c:v>
                </c:pt>
                <c:pt idx="34">
                  <c:v>-0.13387423248889496</c:v>
                </c:pt>
                <c:pt idx="35">
                  <c:v>-0.20118083671823098</c:v>
                </c:pt>
                <c:pt idx="36">
                  <c:v>-0.06788980598456762</c:v>
                </c:pt>
                <c:pt idx="37">
                  <c:v>-0.26955963472022715</c:v>
                </c:pt>
                <c:pt idx="38">
                  <c:v>-0.2230637228107805</c:v>
                </c:pt>
                <c:pt idx="39">
                  <c:v>-0.35167722962876535</c:v>
                </c:pt>
                <c:pt idx="40">
                  <c:v>-0.22365972108233712</c:v>
                </c:pt>
                <c:pt idx="41">
                  <c:v>-0.11376273344467684</c:v>
                </c:pt>
                <c:pt idx="42">
                  <c:v>-0.20002787128284524</c:v>
                </c:pt>
                <c:pt idx="43">
                  <c:v>-0.1630674315288921</c:v>
                </c:pt>
                <c:pt idx="44">
                  <c:v>-0.07986934319802357</c:v>
                </c:pt>
                <c:pt idx="45">
                  <c:v>-0.19977511589285044</c:v>
                </c:pt>
                <c:pt idx="46">
                  <c:v>-0.24053461804347298</c:v>
                </c:pt>
                <c:pt idx="47">
                  <c:v>-0.1632887933714265</c:v>
                </c:pt>
                <c:pt idx="48">
                  <c:v>-0.03130028910409465</c:v>
                </c:pt>
                <c:pt idx="49">
                  <c:v>-0.10718393430088567</c:v>
                </c:pt>
                <c:pt idx="50">
                  <c:v>-0.10950756131723494</c:v>
                </c:pt>
                <c:pt idx="51">
                  <c:v>0.058502962874552</c:v>
                </c:pt>
                <c:pt idx="52">
                  <c:v>-0.1491099924477661</c:v>
                </c:pt>
                <c:pt idx="53">
                  <c:v>-0.1630151738636546</c:v>
                </c:pt>
              </c:numCache>
            </c:numRef>
          </c:yVal>
          <c:smooth val="0"/>
        </c:ser>
        <c:ser>
          <c:idx val="10"/>
          <c:order val="1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xVal>
            <c:numRef>
              <c:f>'回帰誤差％(グラフ用)'!$B$11:$B$64</c:f>
              <c:numCache>
                <c:ptCount val="54"/>
                <c:pt idx="0">
                  <c:v>2.5</c:v>
                </c:pt>
                <c:pt idx="1">
                  <c:v>3</c:v>
                </c:pt>
                <c:pt idx="2">
                  <c:v>3.5</c:v>
                </c:pt>
                <c:pt idx="3">
                  <c:v>4</c:v>
                </c:pt>
                <c:pt idx="4">
                  <c:v>4.5</c:v>
                </c:pt>
                <c:pt idx="5">
                  <c:v>5</c:v>
                </c:pt>
                <c:pt idx="6">
                  <c:v>5.5</c:v>
                </c:pt>
                <c:pt idx="7">
                  <c:v>6</c:v>
                </c:pt>
                <c:pt idx="8">
                  <c:v>6.5</c:v>
                </c:pt>
                <c:pt idx="9">
                  <c:v>7</c:v>
                </c:pt>
                <c:pt idx="10">
                  <c:v>7.5</c:v>
                </c:pt>
                <c:pt idx="11">
                  <c:v>8</c:v>
                </c:pt>
                <c:pt idx="12">
                  <c:v>8.5</c:v>
                </c:pt>
                <c:pt idx="13">
                  <c:v>9</c:v>
                </c:pt>
                <c:pt idx="14">
                  <c:v>9.5</c:v>
                </c:pt>
                <c:pt idx="15">
                  <c:v>10</c:v>
                </c:pt>
                <c:pt idx="16">
                  <c:v>10.5</c:v>
                </c:pt>
                <c:pt idx="17">
                  <c:v>11</c:v>
                </c:pt>
                <c:pt idx="18">
                  <c:v>11.5</c:v>
                </c:pt>
                <c:pt idx="19">
                  <c:v>12</c:v>
                </c:pt>
                <c:pt idx="20">
                  <c:v>12.5</c:v>
                </c:pt>
                <c:pt idx="21">
                  <c:v>13</c:v>
                </c:pt>
                <c:pt idx="22">
                  <c:v>13.5</c:v>
                </c:pt>
                <c:pt idx="23">
                  <c:v>14</c:v>
                </c:pt>
                <c:pt idx="24">
                  <c:v>14.5</c:v>
                </c:pt>
                <c:pt idx="25">
                  <c:v>15</c:v>
                </c:pt>
                <c:pt idx="26">
                  <c:v>15.5</c:v>
                </c:pt>
                <c:pt idx="27">
                  <c:v>16</c:v>
                </c:pt>
                <c:pt idx="28">
                  <c:v>17</c:v>
                </c:pt>
                <c:pt idx="29">
                  <c:v>17.5</c:v>
                </c:pt>
                <c:pt idx="30">
                  <c:v>18</c:v>
                </c:pt>
                <c:pt idx="31">
                  <c:v>18.5</c:v>
                </c:pt>
                <c:pt idx="32">
                  <c:v>19</c:v>
                </c:pt>
                <c:pt idx="33">
                  <c:v>19.5</c:v>
                </c:pt>
                <c:pt idx="34">
                  <c:v>20</c:v>
                </c:pt>
                <c:pt idx="35">
                  <c:v>20.5</c:v>
                </c:pt>
                <c:pt idx="36">
                  <c:v>21</c:v>
                </c:pt>
                <c:pt idx="37">
                  <c:v>21.5</c:v>
                </c:pt>
                <c:pt idx="38">
                  <c:v>22</c:v>
                </c:pt>
                <c:pt idx="39">
                  <c:v>22.5</c:v>
                </c:pt>
                <c:pt idx="40">
                  <c:v>23</c:v>
                </c:pt>
                <c:pt idx="41">
                  <c:v>23.5</c:v>
                </c:pt>
                <c:pt idx="42">
                  <c:v>24</c:v>
                </c:pt>
                <c:pt idx="43">
                  <c:v>24.5</c:v>
                </c:pt>
                <c:pt idx="44">
                  <c:v>25</c:v>
                </c:pt>
                <c:pt idx="45">
                  <c:v>25.5</c:v>
                </c:pt>
                <c:pt idx="46">
                  <c:v>26</c:v>
                </c:pt>
                <c:pt idx="47">
                  <c:v>26.5</c:v>
                </c:pt>
                <c:pt idx="48">
                  <c:v>27</c:v>
                </c:pt>
                <c:pt idx="49">
                  <c:v>27.5</c:v>
                </c:pt>
                <c:pt idx="50">
                  <c:v>28</c:v>
                </c:pt>
                <c:pt idx="51">
                  <c:v>28.5</c:v>
                </c:pt>
                <c:pt idx="52">
                  <c:v>29</c:v>
                </c:pt>
                <c:pt idx="53">
                  <c:v>29.5</c:v>
                </c:pt>
              </c:numCache>
            </c:numRef>
          </c:xVal>
          <c:yVal>
            <c:numRef>
              <c:f>'回帰誤差％(グラフ用)'!$M$11:$M$64</c:f>
              <c:numCache>
                <c:ptCount val="54"/>
                <c:pt idx="0">
                  <c:v>0.08941782211992817</c:v>
                </c:pt>
                <c:pt idx="1">
                  <c:v>-0.12638806691817892</c:v>
                </c:pt>
                <c:pt idx="2">
                  <c:v>-0.10157686258816345</c:v>
                </c:pt>
                <c:pt idx="3">
                  <c:v>0.010867317058066936</c:v>
                </c:pt>
                <c:pt idx="4">
                  <c:v>0.07426513390071483</c:v>
                </c:pt>
                <c:pt idx="5">
                  <c:v>0.029795277778099698</c:v>
                </c:pt>
                <c:pt idx="6">
                  <c:v>0.1719617612518987</c:v>
                </c:pt>
                <c:pt idx="7">
                  <c:v>0.1825604067312747</c:v>
                </c:pt>
                <c:pt idx="8">
                  <c:v>0.11507954462152364</c:v>
                </c:pt>
                <c:pt idx="9">
                  <c:v>0.22920735721105714</c:v>
                </c:pt>
                <c:pt idx="10">
                  <c:v>0.2509094818488102</c:v>
                </c:pt>
                <c:pt idx="11">
                  <c:v>0.23536081255880942</c:v>
                </c:pt>
                <c:pt idx="12">
                  <c:v>0.2620012182730932</c:v>
                </c:pt>
                <c:pt idx="13">
                  <c:v>0.24496436657600046</c:v>
                </c:pt>
                <c:pt idx="14">
                  <c:v>0.03828142580011728</c:v>
                </c:pt>
                <c:pt idx="15">
                  <c:v>0.06109495983589129</c:v>
                </c:pt>
                <c:pt idx="16">
                  <c:v>0.13786638378726296</c:v>
                </c:pt>
                <c:pt idx="17">
                  <c:v>0.19043602484380215</c:v>
                </c:pt>
                <c:pt idx="18">
                  <c:v>0.23133220831226883</c:v>
                </c:pt>
                <c:pt idx="19">
                  <c:v>0.09406492922760777</c:v>
                </c:pt>
                <c:pt idx="20">
                  <c:v>-0.04440097763377718</c:v>
                </c:pt>
                <c:pt idx="21">
                  <c:v>0.023919793789475424</c:v>
                </c:pt>
                <c:pt idx="22">
                  <c:v>0.0727844821302006</c:v>
                </c:pt>
                <c:pt idx="23">
                  <c:v>-0.10992420104341874</c:v>
                </c:pt>
                <c:pt idx="24">
                  <c:v>0.04886707592391169</c:v>
                </c:pt>
                <c:pt idx="25">
                  <c:v>0.08946050998620232</c:v>
                </c:pt>
                <c:pt idx="26">
                  <c:v>0.020633573122249872</c:v>
                </c:pt>
                <c:pt idx="27">
                  <c:v>0.2977818143445333</c:v>
                </c:pt>
                <c:pt idx="28">
                  <c:v>0.019152944874546135</c:v>
                </c:pt>
                <c:pt idx="29">
                  <c:v>-0.053056903294007814</c:v>
                </c:pt>
                <c:pt idx="30">
                  <c:v>0.07254577149493403</c:v>
                </c:pt>
                <c:pt idx="31">
                  <c:v>-1.621482431937603E-05</c:v>
                </c:pt>
                <c:pt idx="32">
                  <c:v>0.3426019128703764</c:v>
                </c:pt>
                <c:pt idx="33">
                  <c:v>0.057450798680681925</c:v>
                </c:pt>
                <c:pt idx="34">
                  <c:v>0.14938327465370038</c:v>
                </c:pt>
                <c:pt idx="35">
                  <c:v>0.07553368632315269</c:v>
                </c:pt>
                <c:pt idx="36">
                  <c:v>0.26017062428718196</c:v>
                </c:pt>
                <c:pt idx="37">
                  <c:v>0.0513303989040553</c:v>
                </c:pt>
                <c:pt idx="38">
                  <c:v>0.10445953087823824</c:v>
                </c:pt>
                <c:pt idx="39">
                  <c:v>-0.032596461934905736</c:v>
                </c:pt>
                <c:pt idx="40">
                  <c:v>0.10132318313141066</c:v>
                </c:pt>
                <c:pt idx="41">
                  <c:v>0.28089495864682146</c:v>
                </c:pt>
                <c:pt idx="42">
                  <c:v>0.13837480995709026</c:v>
                </c:pt>
                <c:pt idx="43">
                  <c:v>0.052880052833742794</c:v>
                </c:pt>
                <c:pt idx="44">
                  <c:v>0.1263429766179921</c:v>
                </c:pt>
                <c:pt idx="45">
                  <c:v>-0.000763016620497492</c:v>
                </c:pt>
                <c:pt idx="46">
                  <c:v>0.08777874518711097</c:v>
                </c:pt>
                <c:pt idx="47">
                  <c:v>0.059818109229166305</c:v>
                </c:pt>
                <c:pt idx="48">
                  <c:v>0.06902574159104893</c:v>
                </c:pt>
                <c:pt idx="49">
                  <c:v>0.2252250206435593</c:v>
                </c:pt>
                <c:pt idx="50">
                  <c:v>0.07247845445705943</c:v>
                </c:pt>
                <c:pt idx="51">
                  <c:v>0.3260140160132162</c:v>
                </c:pt>
                <c:pt idx="52">
                  <c:v>0.28953508799193467</c:v>
                </c:pt>
                <c:pt idx="53">
                  <c:v>0.30910880714261213</c:v>
                </c:pt>
              </c:numCache>
            </c:numRef>
          </c:yVal>
          <c:smooth val="0"/>
        </c:ser>
        <c:axId val="18101925"/>
        <c:axId val="28699598"/>
      </c:scatterChart>
      <c:valAx>
        <c:axId val="18101925"/>
        <c:scaling>
          <c:orientation val="minMax"/>
        </c:scaling>
        <c:axPos val="b"/>
        <c:delete val="0"/>
        <c:numFmt formatCode="General" sourceLinked="1"/>
        <c:majorTickMark val="in"/>
        <c:minorTickMark val="cross"/>
        <c:tickLblPos val="nextTo"/>
        <c:spPr>
          <a:ln w="3175">
            <a:solidFill/>
          </a:ln>
        </c:spPr>
        <c:crossAx val="28699598"/>
        <c:crosses val="autoZero"/>
        <c:crossBetween val="midCat"/>
        <c:dispUnits/>
      </c:valAx>
      <c:valAx>
        <c:axId val="28699598"/>
        <c:scaling>
          <c:orientation val="minMax"/>
          <c:max val="2"/>
          <c:min val="-2"/>
        </c:scaling>
        <c:axPos val="l"/>
        <c:majorGridlines/>
        <c:delete val="0"/>
        <c:numFmt formatCode="General" sourceLinked="1"/>
        <c:majorTickMark val="in"/>
        <c:minorTickMark val="none"/>
        <c:tickLblPos val="nextTo"/>
        <c:crossAx val="18101925"/>
        <c:crosses val="autoZero"/>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1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t>ファントム散乱係数　回帰</a:t>
            </a:r>
          </a:p>
        </c:rich>
      </c:tx>
      <c:layout/>
      <c:spPr>
        <a:noFill/>
        <a:ln>
          <a:noFill/>
        </a:ln>
      </c:spPr>
    </c:title>
    <c:plotArea>
      <c:layout>
        <c:manualLayout>
          <c:xMode val="edge"/>
          <c:yMode val="edge"/>
          <c:x val="0.02525"/>
          <c:y val="0.0655"/>
          <c:w val="0.9535"/>
          <c:h val="0.910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3"/>
            <c:forward val="1"/>
            <c:backward val="15"/>
            <c:dispEq val="1"/>
            <c:dispRSqr val="1"/>
            <c:trendlineLbl>
              <c:layout>
                <c:manualLayout>
                  <c:x val="0"/>
                  <c:y val="0"/>
                </c:manualLayout>
              </c:layout>
              <c:txPr>
                <a:bodyPr vert="horz" rot="0" anchor="ctr"/>
                <a:lstStyle/>
                <a:p>
                  <a:pPr algn="ctr">
                    <a:defRPr lang="en-US" cap="none" sz="800" b="0" i="0" u="none" baseline="0"/>
                  </a:pPr>
                </a:p>
              </c:txPr>
              <c:numFmt formatCode="0.000000E+00"/>
            </c:trendlineLbl>
          </c:trendline>
          <c:xVal>
            <c:numRef>
              <c:f>'Scp,Sc,Sp '!$B$10:$L$10</c:f>
              <c:numCache/>
            </c:numRef>
          </c:xVal>
          <c:yVal>
            <c:numRef>
              <c:f>'Scp,Sc,Sp '!$B$13:$L$13</c:f>
              <c:numCache/>
            </c:numRef>
          </c:yVal>
          <c:smooth val="0"/>
        </c:ser>
        <c:axId val="56969791"/>
        <c:axId val="42966072"/>
      </c:scatterChart>
      <c:valAx>
        <c:axId val="56969791"/>
        <c:scaling>
          <c:orientation val="minMax"/>
        </c:scaling>
        <c:axPos val="b"/>
        <c:title>
          <c:tx>
            <c:rich>
              <a:bodyPr vert="horz" rot="0" anchor="ctr"/>
              <a:lstStyle/>
              <a:p>
                <a:pPr algn="ctr">
                  <a:defRPr/>
                </a:pPr>
                <a:r>
                  <a:rPr lang="en-US" cap="none" sz="900" b="0" i="0" u="none" baseline="0"/>
                  <a:t>半径 (cm)</a:t>
                </a:r>
              </a:p>
            </c:rich>
          </c:tx>
          <c:layout>
            <c:manualLayout>
              <c:xMode val="factor"/>
              <c:yMode val="factor"/>
              <c:x val="0.01125"/>
              <c:y val="0.00475"/>
            </c:manualLayout>
          </c:layout>
          <c:overlay val="0"/>
          <c:spPr>
            <a:noFill/>
            <a:ln>
              <a:noFill/>
            </a:ln>
          </c:spPr>
        </c:title>
        <c:delete val="0"/>
        <c:numFmt formatCode="General" sourceLinked="1"/>
        <c:majorTickMark val="in"/>
        <c:minorTickMark val="none"/>
        <c:tickLblPos val="nextTo"/>
        <c:crossAx val="42966072"/>
        <c:crosses val="autoZero"/>
        <c:crossBetween val="midCat"/>
        <c:dispUnits/>
      </c:valAx>
      <c:valAx>
        <c:axId val="42966072"/>
        <c:scaling>
          <c:orientation val="minMax"/>
        </c:scaling>
        <c:axPos val="l"/>
        <c:title>
          <c:tx>
            <c:rich>
              <a:bodyPr vert="horz" rot="-5400000" anchor="ctr"/>
              <a:lstStyle/>
              <a:p>
                <a:pPr algn="ctr">
                  <a:defRPr/>
                </a:pPr>
                <a:r>
                  <a:rPr lang="en-US" cap="none" sz="900" b="0" i="0" u="none" baseline="0"/>
                  <a:t>Sp</a:t>
                </a:r>
              </a:p>
            </c:rich>
          </c:tx>
          <c:layout/>
          <c:overlay val="0"/>
          <c:spPr>
            <a:noFill/>
            <a:ln>
              <a:noFill/>
            </a:ln>
          </c:spPr>
        </c:title>
        <c:majorGridlines/>
        <c:delete val="0"/>
        <c:numFmt formatCode="General" sourceLinked="1"/>
        <c:majorTickMark val="in"/>
        <c:minorTickMark val="none"/>
        <c:tickLblPos val="nextTo"/>
        <c:crossAx val="5696979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0" i="0" u="none" baseline="0"/>
              <a:t>コリメータ散乱係数　回帰</a:t>
            </a:r>
          </a:p>
        </c:rich>
      </c:tx>
      <c:layout/>
      <c:spPr>
        <a:noFill/>
        <a:ln>
          <a:noFill/>
        </a:ln>
      </c:spPr>
    </c:title>
    <c:plotArea>
      <c:layout>
        <c:manualLayout>
          <c:xMode val="edge"/>
          <c:yMode val="edge"/>
          <c:x val="0.03625"/>
          <c:y val="0.07975"/>
          <c:w val="0.91675"/>
          <c:h val="0.899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trendline>
            <c:trendlineType val="poly"/>
            <c:order val="4"/>
            <c:forward val="1"/>
            <c:backward val="15"/>
            <c:dispEq val="1"/>
            <c:dispRSqr val="1"/>
            <c:trendlineLbl>
              <c:layout>
                <c:manualLayout>
                  <c:x val="0"/>
                  <c:y val="0"/>
                </c:manualLayout>
              </c:layout>
              <c:numFmt formatCode="0.000000E+00"/>
            </c:trendlineLbl>
          </c:trendline>
          <c:xVal>
            <c:numRef>
              <c:f>'Scp,Sc,Sp '!$B$9:$L$9</c:f>
              <c:numCache/>
            </c:numRef>
          </c:xVal>
          <c:yVal>
            <c:numRef>
              <c:f>'Scp,Sc,Sp '!$B$11:$L$11</c:f>
              <c:numCache/>
            </c:numRef>
          </c:yVal>
          <c:smooth val="0"/>
        </c:ser>
        <c:axId val="51150329"/>
        <c:axId val="57699778"/>
      </c:scatterChart>
      <c:valAx>
        <c:axId val="51150329"/>
        <c:scaling>
          <c:orientation val="minMax"/>
        </c:scaling>
        <c:axPos val="b"/>
        <c:title>
          <c:tx>
            <c:rich>
              <a:bodyPr vert="horz" rot="0" anchor="ctr"/>
              <a:lstStyle/>
              <a:p>
                <a:pPr algn="ctr">
                  <a:defRPr/>
                </a:pPr>
                <a:r>
                  <a:rPr lang="en-US" cap="none" sz="850" b="0" i="0" u="none" baseline="0"/>
                  <a:t>辺　（ｃｍ）</a:t>
                </a:r>
              </a:p>
            </c:rich>
          </c:tx>
          <c:layout/>
          <c:overlay val="0"/>
          <c:spPr>
            <a:noFill/>
            <a:ln>
              <a:noFill/>
            </a:ln>
          </c:spPr>
        </c:title>
        <c:delete val="0"/>
        <c:numFmt formatCode="General" sourceLinked="1"/>
        <c:majorTickMark val="in"/>
        <c:minorTickMark val="none"/>
        <c:tickLblPos val="nextTo"/>
        <c:crossAx val="57699778"/>
        <c:crosses val="autoZero"/>
        <c:crossBetween val="midCat"/>
        <c:dispUnits/>
      </c:valAx>
      <c:valAx>
        <c:axId val="57699778"/>
        <c:scaling>
          <c:orientation val="minMax"/>
        </c:scaling>
        <c:axPos val="l"/>
        <c:title>
          <c:tx>
            <c:rich>
              <a:bodyPr vert="horz" rot="-5400000" anchor="ctr"/>
              <a:lstStyle/>
              <a:p>
                <a:pPr algn="ctr">
                  <a:defRPr/>
                </a:pPr>
                <a:r>
                  <a:rPr lang="en-US" cap="none" sz="850" b="0" i="0" u="none" baseline="0"/>
                  <a:t>Ｓｃ</a:t>
                </a:r>
              </a:p>
            </c:rich>
          </c:tx>
          <c:layout/>
          <c:overlay val="0"/>
          <c:spPr>
            <a:noFill/>
            <a:ln>
              <a:noFill/>
            </a:ln>
          </c:spPr>
        </c:title>
        <c:majorGridlines/>
        <c:delete val="0"/>
        <c:numFmt formatCode="General" sourceLinked="1"/>
        <c:majorTickMark val="in"/>
        <c:minorTickMark val="none"/>
        <c:tickLblPos val="nextTo"/>
        <c:crossAx val="5115032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10X 空中軸外測定</a:t>
            </a:r>
          </a:p>
        </c:rich>
      </c:tx>
      <c:layout>
        <c:manualLayout>
          <c:xMode val="factor"/>
          <c:yMode val="factor"/>
          <c:x val="0"/>
          <c:y val="-0.0035"/>
        </c:manualLayout>
      </c:layout>
      <c:spPr>
        <a:noFill/>
        <a:ln>
          <a:noFill/>
        </a:ln>
      </c:spPr>
    </c:title>
    <c:plotArea>
      <c:layout>
        <c:manualLayout>
          <c:xMode val="edge"/>
          <c:yMode val="edge"/>
          <c:x val="0.05025"/>
          <c:y val="0.07525"/>
          <c:w val="0.94775"/>
          <c:h val="0.85375"/>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'空中軸外(Varian 10xサンプル）'!$C$12:$AG$12</c:f>
              <c:numCache/>
            </c:numRef>
          </c:xVal>
          <c:yVal>
            <c:numRef>
              <c:f>'空中軸外(Varian 10xサンプル）'!$C$13:$AG$13</c:f>
              <c:numCache/>
            </c:numRef>
          </c:yVal>
          <c:smooth val="0"/>
        </c:ser>
        <c:axId val="49535955"/>
        <c:axId val="43170412"/>
      </c:scatterChart>
      <c:valAx>
        <c:axId val="49535955"/>
        <c:scaling>
          <c:orientation val="minMax"/>
          <c:max val="16"/>
          <c:min val="-16"/>
        </c:scaling>
        <c:axPos val="b"/>
        <c:title>
          <c:tx>
            <c:rich>
              <a:bodyPr vert="horz" rot="0" anchor="ctr"/>
              <a:lstStyle/>
              <a:p>
                <a:pPr algn="ctr">
                  <a:defRPr/>
                </a:pPr>
                <a:r>
                  <a:rPr lang="en-US" cap="none" sz="1050" b="0" i="0" u="none" baseline="0"/>
                  <a:t>軸外距離(cm)</a:t>
                </a:r>
              </a:p>
            </c:rich>
          </c:tx>
          <c:layout>
            <c:manualLayout>
              <c:xMode val="factor"/>
              <c:yMode val="factor"/>
              <c:x val="-0.025"/>
              <c:y val="0"/>
            </c:manualLayout>
          </c:layout>
          <c:overlay val="0"/>
          <c:spPr>
            <a:noFill/>
            <a:ln>
              <a:noFill/>
            </a:ln>
          </c:spPr>
        </c:title>
        <c:delete val="0"/>
        <c:numFmt formatCode="General" sourceLinked="1"/>
        <c:majorTickMark val="in"/>
        <c:minorTickMark val="none"/>
        <c:tickLblPos val="nextTo"/>
        <c:crossAx val="43170412"/>
        <c:crossesAt val="1"/>
        <c:crossBetween val="midCat"/>
        <c:dispUnits/>
        <c:majorUnit val="2"/>
      </c:valAx>
      <c:valAx>
        <c:axId val="43170412"/>
        <c:scaling>
          <c:orientation val="minMax"/>
        </c:scaling>
        <c:axPos val="l"/>
        <c:title>
          <c:tx>
            <c:rich>
              <a:bodyPr vert="horz" rot="-5400000" anchor="ctr"/>
              <a:lstStyle/>
              <a:p>
                <a:pPr algn="ctr">
                  <a:defRPr/>
                </a:pPr>
                <a:r>
                  <a:rPr lang="en-US" cap="none" sz="1050" b="0" i="0" u="none" baseline="0"/>
                  <a:t>A0</a:t>
                </a:r>
              </a:p>
            </c:rich>
          </c:tx>
          <c:layout/>
          <c:overlay val="0"/>
          <c:spPr>
            <a:noFill/>
            <a:ln>
              <a:noFill/>
            </a:ln>
          </c:spPr>
        </c:title>
        <c:majorGridlines/>
        <c:delete val="0"/>
        <c:numFmt formatCode="0.000_ " sourceLinked="0"/>
        <c:majorTickMark val="in"/>
        <c:minorTickMark val="none"/>
        <c:tickLblPos val="nextTo"/>
        <c:crossAx val="49535955"/>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0" i="0" u="none" baseline="0"/>
              <a:t>10X 空中軸外線量比（+-平均）</a:t>
            </a:r>
          </a:p>
        </c:rich>
      </c:tx>
      <c:layout>
        <c:manualLayout>
          <c:xMode val="factor"/>
          <c:yMode val="factor"/>
          <c:x val="0.0575"/>
          <c:y val="0.1295"/>
        </c:manualLayout>
      </c:layout>
      <c:spPr>
        <a:noFill/>
        <a:ln>
          <a:noFill/>
        </a:ln>
      </c:spPr>
    </c:title>
    <c:plotArea>
      <c:layout>
        <c:manualLayout>
          <c:xMode val="edge"/>
          <c:yMode val="edge"/>
          <c:x val="0.04925"/>
          <c:y val="0.11325"/>
          <c:w val="0.936"/>
          <c:h val="0.814"/>
        </c:manualLayout>
      </c:layout>
      <c:scatterChart>
        <c:scatterStyle val="line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trendline>
            <c:trendlineType val="poly"/>
            <c:order val="2"/>
            <c:forward val="1"/>
            <c:backward val="1"/>
            <c:dispEq val="1"/>
            <c:dispRSqr val="1"/>
            <c:trendlineLbl>
              <c:layout>
                <c:manualLayout>
                  <c:x val="0"/>
                  <c:y val="0"/>
                </c:manualLayout>
              </c:layout>
              <c:numFmt formatCode="0.000000E+00"/>
            </c:trendlineLbl>
          </c:trendline>
          <c:xVal>
            <c:numRef>
              <c:f>'空中軸外(Varian 10xサンプル）'!$R$16:$AG$16</c:f>
              <c:numCache/>
            </c:numRef>
          </c:xVal>
          <c:yVal>
            <c:numRef>
              <c:f>'空中軸外(Varian 10xサンプル）'!$R$19:$AG$19</c:f>
              <c:numCache/>
            </c:numRef>
          </c:yVal>
          <c:smooth val="0"/>
        </c:ser>
        <c:axId val="52989389"/>
        <c:axId val="7142454"/>
      </c:scatterChart>
      <c:valAx>
        <c:axId val="52989389"/>
        <c:scaling>
          <c:orientation val="minMax"/>
          <c:max val="16"/>
        </c:scaling>
        <c:axPos val="b"/>
        <c:title>
          <c:tx>
            <c:rich>
              <a:bodyPr vert="horz" rot="0" anchor="ctr"/>
              <a:lstStyle/>
              <a:p>
                <a:pPr algn="ctr">
                  <a:defRPr/>
                </a:pPr>
                <a:r>
                  <a:rPr lang="en-US" cap="none" sz="900" b="0" i="0" u="none" baseline="0"/>
                  <a:t>軸外距離</a:t>
                </a:r>
              </a:p>
            </c:rich>
          </c:tx>
          <c:layout>
            <c:manualLayout>
              <c:xMode val="factor"/>
              <c:yMode val="factor"/>
              <c:x val="-0.0085"/>
              <c:y val="0"/>
            </c:manualLayout>
          </c:layout>
          <c:overlay val="0"/>
          <c:spPr>
            <a:noFill/>
            <a:ln>
              <a:noFill/>
            </a:ln>
          </c:spPr>
        </c:title>
        <c:delete val="0"/>
        <c:numFmt formatCode="General" sourceLinked="1"/>
        <c:majorTickMark val="in"/>
        <c:minorTickMark val="none"/>
        <c:tickLblPos val="nextTo"/>
        <c:crossAx val="7142454"/>
        <c:crossesAt val="1"/>
        <c:crossBetween val="midCat"/>
        <c:dispUnits/>
      </c:valAx>
      <c:valAx>
        <c:axId val="7142454"/>
        <c:scaling>
          <c:orientation val="minMax"/>
        </c:scaling>
        <c:axPos val="l"/>
        <c:title>
          <c:tx>
            <c:rich>
              <a:bodyPr vert="horz" rot="-5400000" anchor="ctr"/>
              <a:lstStyle/>
              <a:p>
                <a:pPr algn="ctr">
                  <a:defRPr/>
                </a:pPr>
                <a:r>
                  <a:rPr lang="en-US" cap="none" sz="975" b="0" i="0" u="none" baseline="0"/>
                  <a:t>A0</a:t>
                </a:r>
              </a:p>
            </c:rich>
          </c:tx>
          <c:layout/>
          <c:overlay val="0"/>
          <c:spPr>
            <a:noFill/>
            <a:ln>
              <a:noFill/>
            </a:ln>
          </c:spPr>
        </c:title>
        <c:majorGridlines/>
        <c:delete val="0"/>
        <c:numFmt formatCode="0.000_ " sourceLinked="0"/>
        <c:majorTickMark val="in"/>
        <c:minorTickMark val="none"/>
        <c:tickLblPos val="nextTo"/>
        <c:txPr>
          <a:bodyPr/>
          <a:lstStyle/>
          <a:p>
            <a:pPr>
              <a:defRPr lang="en-US" cap="none" sz="900" b="0" i="0" u="none" baseline="0"/>
            </a:pPr>
          </a:p>
        </c:txPr>
        <c:crossAx val="52989389"/>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5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66"/>
  </sheetViews>
  <pageMargins left="0.75" right="0.75" top="1" bottom="1" header="0.512" footer="0.512"/>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962025</xdr:colOff>
      <xdr:row>4</xdr:row>
      <xdr:rowOff>47625</xdr:rowOff>
    </xdr:from>
    <xdr:to>
      <xdr:col>9</xdr:col>
      <xdr:colOff>1123950</xdr:colOff>
      <xdr:row>19</xdr:row>
      <xdr:rowOff>66675</xdr:rowOff>
    </xdr:to>
    <xdr:graphicFrame>
      <xdr:nvGraphicFramePr>
        <xdr:cNvPr id="1" name="Chart 9"/>
        <xdr:cNvGraphicFramePr/>
      </xdr:nvGraphicFramePr>
      <xdr:xfrm>
        <a:off x="5724525" y="800100"/>
        <a:ext cx="4552950" cy="3448050"/>
      </xdr:xfrm>
      <a:graphic>
        <a:graphicData uri="http://schemas.openxmlformats.org/drawingml/2006/chart">
          <c:chart xmlns:c="http://schemas.openxmlformats.org/drawingml/2006/chart" r:id="rId1"/>
        </a:graphicData>
      </a:graphic>
    </xdr:graphicFrame>
    <xdr:clientData/>
  </xdr:twoCellAnchor>
  <xdr:twoCellAnchor>
    <xdr:from>
      <xdr:col>5</xdr:col>
      <xdr:colOff>962025</xdr:colOff>
      <xdr:row>19</xdr:row>
      <xdr:rowOff>133350</xdr:rowOff>
    </xdr:from>
    <xdr:to>
      <xdr:col>9</xdr:col>
      <xdr:colOff>1143000</xdr:colOff>
      <xdr:row>36</xdr:row>
      <xdr:rowOff>152400</xdr:rowOff>
    </xdr:to>
    <xdr:graphicFrame>
      <xdr:nvGraphicFramePr>
        <xdr:cNvPr id="2" name="Chart 10"/>
        <xdr:cNvGraphicFramePr/>
      </xdr:nvGraphicFramePr>
      <xdr:xfrm>
        <a:off x="5724525" y="4314825"/>
        <a:ext cx="4572000" cy="32861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66675</xdr:rowOff>
    </xdr:from>
    <xdr:to>
      <xdr:col>13</xdr:col>
      <xdr:colOff>1143000</xdr:colOff>
      <xdr:row>19</xdr:row>
      <xdr:rowOff>85725</xdr:rowOff>
    </xdr:to>
    <xdr:graphicFrame>
      <xdr:nvGraphicFramePr>
        <xdr:cNvPr id="3" name="Chart 11"/>
        <xdr:cNvGraphicFramePr/>
      </xdr:nvGraphicFramePr>
      <xdr:xfrm>
        <a:off x="10334625" y="819150"/>
        <a:ext cx="4533900" cy="3448050"/>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19</xdr:row>
      <xdr:rowOff>123825</xdr:rowOff>
    </xdr:from>
    <xdr:to>
      <xdr:col>14</xdr:col>
      <xdr:colOff>0</xdr:colOff>
      <xdr:row>36</xdr:row>
      <xdr:rowOff>142875</xdr:rowOff>
    </xdr:to>
    <xdr:graphicFrame>
      <xdr:nvGraphicFramePr>
        <xdr:cNvPr id="4" name="Chart 12"/>
        <xdr:cNvGraphicFramePr/>
      </xdr:nvGraphicFramePr>
      <xdr:xfrm>
        <a:off x="10306050" y="4305300"/>
        <a:ext cx="4562475" cy="3286125"/>
      </xdr:xfrm>
      <a:graphic>
        <a:graphicData uri="http://schemas.openxmlformats.org/drawingml/2006/chart">
          <c:chart xmlns:c="http://schemas.openxmlformats.org/drawingml/2006/chart" r:id="rId4"/>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85725</xdr:colOff>
      <xdr:row>0</xdr:row>
      <xdr:rowOff>57150</xdr:rowOff>
    </xdr:from>
    <xdr:to>
      <xdr:col>11</xdr:col>
      <xdr:colOff>0</xdr:colOff>
      <xdr:row>21</xdr:row>
      <xdr:rowOff>85725</xdr:rowOff>
    </xdr:to>
    <xdr:grpSp>
      <xdr:nvGrpSpPr>
        <xdr:cNvPr id="1" name="Group 2"/>
        <xdr:cNvGrpSpPr>
          <a:grpSpLocks/>
        </xdr:cNvGrpSpPr>
      </xdr:nvGrpSpPr>
      <xdr:grpSpPr>
        <a:xfrm>
          <a:off x="8162925" y="57150"/>
          <a:ext cx="2943225" cy="4171950"/>
          <a:chOff x="782" y="3"/>
          <a:chExt cx="263" cy="397"/>
        </a:xfrm>
        <a:solidFill>
          <a:srgbClr val="FFFFFF"/>
        </a:solidFill>
      </xdr:grpSpPr>
      <xdr:sp>
        <xdr:nvSpPr>
          <xdr:cNvPr id="2" name="Polygon 3"/>
          <xdr:cNvSpPr>
            <a:spLocks/>
          </xdr:cNvSpPr>
        </xdr:nvSpPr>
        <xdr:spPr>
          <a:xfrm>
            <a:off x="815" y="19"/>
            <a:ext cx="134" cy="164"/>
          </a:xfrm>
          <a:custGeom>
            <a:pathLst>
              <a:path h="160" w="140">
                <a:moveTo>
                  <a:pt x="1" y="1"/>
                </a:moveTo>
                <a:lnTo>
                  <a:pt x="1" y="48"/>
                </a:lnTo>
                <a:lnTo>
                  <a:pt x="57" y="48"/>
                </a:lnTo>
                <a:lnTo>
                  <a:pt x="57" y="160"/>
                </a:lnTo>
                <a:lnTo>
                  <a:pt x="140" y="160"/>
                </a:lnTo>
                <a:lnTo>
                  <a:pt x="140" y="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3" name="Line 4"/>
          <xdr:cNvSpPr>
            <a:spLocks/>
          </xdr:cNvSpPr>
        </xdr:nvSpPr>
        <xdr:spPr>
          <a:xfrm>
            <a:off x="892" y="3"/>
            <a:ext cx="0" cy="1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4" name="Line 5"/>
          <xdr:cNvSpPr>
            <a:spLocks/>
          </xdr:cNvSpPr>
        </xdr:nvSpPr>
        <xdr:spPr>
          <a:xfrm>
            <a:off x="799" y="106"/>
            <a:ext cx="1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5" name="Line 6"/>
          <xdr:cNvSpPr>
            <a:spLocks/>
          </xdr:cNvSpPr>
        </xdr:nvSpPr>
        <xdr:spPr>
          <a:xfrm flipH="1" flipV="1">
            <a:off x="815" y="48"/>
            <a:ext cx="77" cy="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6" name="TextBox 7"/>
          <xdr:cNvSpPr txBox="1">
            <a:spLocks noChangeArrowheads="1"/>
          </xdr:cNvSpPr>
        </xdr:nvSpPr>
        <xdr:spPr>
          <a:xfrm>
            <a:off x="793" y="36"/>
            <a:ext cx="28" cy="25"/>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r1</a:t>
            </a:r>
          </a:p>
        </xdr:txBody>
      </xdr:sp>
      <xdr:sp>
        <xdr:nvSpPr>
          <xdr:cNvPr id="7" name="TextBox 8"/>
          <xdr:cNvSpPr txBox="1">
            <a:spLocks noChangeArrowheads="1"/>
          </xdr:cNvSpPr>
        </xdr:nvSpPr>
        <xdr:spPr>
          <a:xfrm>
            <a:off x="823" y="65"/>
            <a:ext cx="29" cy="26"/>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r2</a:t>
            </a:r>
          </a:p>
        </xdr:txBody>
      </xdr:sp>
      <xdr:sp>
        <xdr:nvSpPr>
          <xdr:cNvPr id="8" name="TextBox 9"/>
          <xdr:cNvSpPr txBox="1">
            <a:spLocks noChangeArrowheads="1"/>
          </xdr:cNvSpPr>
        </xdr:nvSpPr>
        <xdr:spPr>
          <a:xfrm>
            <a:off x="847" y="84"/>
            <a:ext cx="29" cy="25"/>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r3</a:t>
            </a:r>
          </a:p>
        </xdr:txBody>
      </xdr:sp>
      <xdr:sp>
        <xdr:nvSpPr>
          <xdr:cNvPr id="9" name="TextBox 10"/>
          <xdr:cNvSpPr txBox="1">
            <a:spLocks noChangeArrowheads="1"/>
          </xdr:cNvSpPr>
        </xdr:nvSpPr>
        <xdr:spPr>
          <a:xfrm>
            <a:off x="782" y="209"/>
            <a:ext cx="263" cy="191"/>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上図のように遮蔽によっては一つの放射状ラインが照射野辺縁と複数の交点をもつ場合がある。ことのとき処理は、次のような減算処理をする。
TMR(d,r)=TMR(d,r1)-TMR(d,r2)+TMR(d,r3)
計算シートへの記載の方法は次のようにします。
　</a:t>
            </a:r>
            <a:r>
              <a:rPr lang="en-US" cap="none" sz="900" b="0" i="0" u="none" baseline="0">
                <a:solidFill>
                  <a:srgbClr val="FF0000"/>
                </a:solidFill>
                <a:latin typeface="ＭＳ Ｐゴシック"/>
                <a:ea typeface="ＭＳ Ｐゴシック"/>
                <a:cs typeface="ＭＳ Ｐゴシック"/>
              </a:rPr>
              <a:t>r1：左の実測半径
　r2：下の減算半径
　r3：下の加算半径</a:t>
            </a:r>
            <a:r>
              <a:rPr lang="en-US" cap="none" sz="900" b="0" i="0" u="none" baseline="0">
                <a:latin typeface="ＭＳ Ｐゴシック"/>
                <a:ea typeface="ＭＳ Ｐゴシック"/>
                <a:cs typeface="ＭＳ Ｐゴシック"/>
              </a:rPr>
              <a:t>
の欄に半径距離を記入して下さい。</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52</xdr:row>
      <xdr:rowOff>38100</xdr:rowOff>
    </xdr:from>
    <xdr:to>
      <xdr:col>9</xdr:col>
      <xdr:colOff>1209675</xdr:colOff>
      <xdr:row>57</xdr:row>
      <xdr:rowOff>76200</xdr:rowOff>
    </xdr:to>
    <xdr:sp>
      <xdr:nvSpPr>
        <xdr:cNvPr id="1" name="TextBox 1"/>
        <xdr:cNvSpPr txBox="1">
          <a:spLocks noChangeArrowheads="1"/>
        </xdr:cNvSpPr>
      </xdr:nvSpPr>
      <xdr:spPr>
        <a:xfrm>
          <a:off x="1685925" y="9925050"/>
          <a:ext cx="10820400" cy="990600"/>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800" b="0" i="0" u="none" baseline="0">
              <a:latin typeface="Osaka"/>
              <a:ea typeface="Osaka"/>
              <a:cs typeface="Osaka"/>
            </a:rPr>
            <a:t>上絞りおよび下絞りMLC装置におけるceは、不整形の平均半径を用い、rに対するScの関係より導いている。これは矩形におけるコリメータ反転効果を直接的には考慮していない。</a:t>
          </a:r>
        </a:p>
      </xdr:txBody>
    </xdr:sp>
    <xdr:clientData/>
  </xdr:twoCellAnchor>
  <xdr:twoCellAnchor>
    <xdr:from>
      <xdr:col>7</xdr:col>
      <xdr:colOff>752475</xdr:colOff>
      <xdr:row>0</xdr:row>
      <xdr:rowOff>0</xdr:rowOff>
    </xdr:from>
    <xdr:to>
      <xdr:col>10</xdr:col>
      <xdr:colOff>800100</xdr:colOff>
      <xdr:row>21</xdr:row>
      <xdr:rowOff>114300</xdr:rowOff>
    </xdr:to>
    <xdr:grpSp>
      <xdr:nvGrpSpPr>
        <xdr:cNvPr id="2" name="Group 2"/>
        <xdr:cNvGrpSpPr>
          <a:grpSpLocks/>
        </xdr:cNvGrpSpPr>
      </xdr:nvGrpSpPr>
      <xdr:grpSpPr>
        <a:xfrm>
          <a:off x="9572625" y="0"/>
          <a:ext cx="3762375" cy="4371975"/>
          <a:chOff x="782" y="3"/>
          <a:chExt cx="263" cy="397"/>
        </a:xfrm>
        <a:solidFill>
          <a:srgbClr val="FFFFFF"/>
        </a:solidFill>
      </xdr:grpSpPr>
      <xdr:sp>
        <xdr:nvSpPr>
          <xdr:cNvPr id="3" name="Polygon 3"/>
          <xdr:cNvSpPr>
            <a:spLocks/>
          </xdr:cNvSpPr>
        </xdr:nvSpPr>
        <xdr:spPr>
          <a:xfrm>
            <a:off x="815" y="19"/>
            <a:ext cx="134" cy="164"/>
          </a:xfrm>
          <a:custGeom>
            <a:pathLst>
              <a:path h="160" w="140">
                <a:moveTo>
                  <a:pt x="1" y="1"/>
                </a:moveTo>
                <a:lnTo>
                  <a:pt x="1" y="48"/>
                </a:lnTo>
                <a:lnTo>
                  <a:pt x="57" y="48"/>
                </a:lnTo>
                <a:lnTo>
                  <a:pt x="57" y="160"/>
                </a:lnTo>
                <a:lnTo>
                  <a:pt x="140" y="160"/>
                </a:lnTo>
                <a:lnTo>
                  <a:pt x="140" y="0"/>
                </a:lnTo>
                <a:lnTo>
                  <a:pt x="0" y="0"/>
                </a:lnTo>
              </a:path>
            </a:pathLst>
          </a:cu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4" name="Line 4"/>
          <xdr:cNvSpPr>
            <a:spLocks/>
          </xdr:cNvSpPr>
        </xdr:nvSpPr>
        <xdr:spPr>
          <a:xfrm>
            <a:off x="892" y="3"/>
            <a:ext cx="0" cy="19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5" name="Line 5"/>
          <xdr:cNvSpPr>
            <a:spLocks/>
          </xdr:cNvSpPr>
        </xdr:nvSpPr>
        <xdr:spPr>
          <a:xfrm>
            <a:off x="799" y="106"/>
            <a:ext cx="18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6" name="Line 6"/>
          <xdr:cNvSpPr>
            <a:spLocks/>
          </xdr:cNvSpPr>
        </xdr:nvSpPr>
        <xdr:spPr>
          <a:xfrm flipH="1" flipV="1">
            <a:off x="815" y="48"/>
            <a:ext cx="77" cy="5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sp>
        <xdr:nvSpPr>
          <xdr:cNvPr id="7" name="TextBox 7"/>
          <xdr:cNvSpPr txBox="1">
            <a:spLocks noChangeArrowheads="1"/>
          </xdr:cNvSpPr>
        </xdr:nvSpPr>
        <xdr:spPr>
          <a:xfrm>
            <a:off x="793" y="36"/>
            <a:ext cx="28" cy="25"/>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r1</a:t>
            </a:r>
          </a:p>
        </xdr:txBody>
      </xdr:sp>
      <xdr:sp>
        <xdr:nvSpPr>
          <xdr:cNvPr id="8" name="TextBox 8"/>
          <xdr:cNvSpPr txBox="1">
            <a:spLocks noChangeArrowheads="1"/>
          </xdr:cNvSpPr>
        </xdr:nvSpPr>
        <xdr:spPr>
          <a:xfrm>
            <a:off x="823" y="65"/>
            <a:ext cx="29" cy="26"/>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r2</a:t>
            </a:r>
          </a:p>
        </xdr:txBody>
      </xdr:sp>
      <xdr:sp>
        <xdr:nvSpPr>
          <xdr:cNvPr id="9" name="TextBox 9"/>
          <xdr:cNvSpPr txBox="1">
            <a:spLocks noChangeArrowheads="1"/>
          </xdr:cNvSpPr>
        </xdr:nvSpPr>
        <xdr:spPr>
          <a:xfrm>
            <a:off x="847" y="84"/>
            <a:ext cx="29" cy="25"/>
          </a:xfrm>
          <a:prstGeom prst="rect">
            <a:avLst/>
          </a:prstGeom>
          <a:noFill/>
          <a:ln w="9525" cmpd="sng">
            <a:noFill/>
          </a:ln>
        </xdr:spPr>
        <xdr:txBody>
          <a:bodyPr vertOverflow="clip" wrap="square"/>
          <a:p>
            <a:pPr algn="l">
              <a:defRPr/>
            </a:pPr>
            <a:r>
              <a:rPr lang="en-US" cap="none" sz="1200" b="0" i="0" u="none" baseline="0">
                <a:latin typeface="Osaka"/>
                <a:ea typeface="Osaka"/>
                <a:cs typeface="Osaka"/>
              </a:rPr>
              <a:t>r3</a:t>
            </a:r>
          </a:p>
        </xdr:txBody>
      </xdr:sp>
      <xdr:sp>
        <xdr:nvSpPr>
          <xdr:cNvPr id="10" name="TextBox 10"/>
          <xdr:cNvSpPr txBox="1">
            <a:spLocks noChangeArrowheads="1"/>
          </xdr:cNvSpPr>
        </xdr:nvSpPr>
        <xdr:spPr>
          <a:xfrm>
            <a:off x="782" y="209"/>
            <a:ext cx="263" cy="191"/>
          </a:xfrm>
          <a:prstGeom prst="rect">
            <a:avLst/>
          </a:prstGeom>
          <a:solidFill>
            <a:srgbClr val="FFFFFF"/>
          </a:solidFill>
          <a:ln w="9525" cmpd="sng">
            <a:noFill/>
          </a:ln>
        </xdr:spPr>
        <xdr:txBody>
          <a:bodyPr vertOverflow="clip" wrap="square"/>
          <a:p>
            <a:pPr algn="l">
              <a:defRPr/>
            </a:pPr>
            <a:r>
              <a:rPr lang="en-US" cap="none" sz="1200" b="0" i="0" u="none" baseline="0">
                <a:latin typeface="Osaka"/>
                <a:ea typeface="Osaka"/>
                <a:cs typeface="Osaka"/>
              </a:rPr>
              <a:t>上図のように遮蔽によっては一つの放射状ラインが照射野辺縁と複数の交点をもつ場合がある。ことのとき処理は、次のような減算処理をする。
TMR(d,r)=TMR(d,r1)-TMR(d,r2)+TMR(d,r3)
計算シートへの記載の方法は次のようにします。
　</a:t>
            </a:r>
            <a:r>
              <a:rPr lang="en-US" cap="none" sz="1200" b="0" i="0" u="none" baseline="0">
                <a:solidFill>
                  <a:srgbClr val="FF0000"/>
                </a:solidFill>
                <a:latin typeface="Osaka"/>
                <a:ea typeface="Osaka"/>
                <a:cs typeface="Osaka"/>
              </a:rPr>
              <a:t>r1：左の実測半径
　r2：下の減算半径
　r3：下の加算半径</a:t>
            </a:r>
            <a:r>
              <a:rPr lang="en-US" cap="none" sz="1200" b="0" i="0" u="none" baseline="0">
                <a:latin typeface="Osaka"/>
                <a:ea typeface="Osaka"/>
                <a:cs typeface="Osaka"/>
              </a:rPr>
              <a:t>
の欄に半径距離を記入して下さい。</a:t>
            </a:r>
          </a:p>
        </xdr:txBody>
      </xdr:sp>
    </xdr:grpSp>
    <xdr:clientData/>
  </xdr:twoCellAnchor>
  <xdr:twoCellAnchor>
    <xdr:from>
      <xdr:col>4</xdr:col>
      <xdr:colOff>47625</xdr:colOff>
      <xdr:row>49</xdr:row>
      <xdr:rowOff>142875</xdr:rowOff>
    </xdr:from>
    <xdr:to>
      <xdr:col>4</xdr:col>
      <xdr:colOff>657225</xdr:colOff>
      <xdr:row>52</xdr:row>
      <xdr:rowOff>47625</xdr:rowOff>
    </xdr:to>
    <xdr:sp>
      <xdr:nvSpPr>
        <xdr:cNvPr id="11" name="Line 11"/>
        <xdr:cNvSpPr>
          <a:spLocks/>
        </xdr:cNvSpPr>
      </xdr:nvSpPr>
      <xdr:spPr>
        <a:xfrm flipH="1" flipV="1">
          <a:off x="5153025" y="9477375"/>
          <a:ext cx="609600" cy="4572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twoCellAnchor>
    <xdr:from>
      <xdr:col>3</xdr:col>
      <xdr:colOff>819150</xdr:colOff>
      <xdr:row>42</xdr:row>
      <xdr:rowOff>47625</xdr:rowOff>
    </xdr:from>
    <xdr:to>
      <xdr:col>4</xdr:col>
      <xdr:colOff>1000125</xdr:colOff>
      <xdr:row>52</xdr:row>
      <xdr:rowOff>66675</xdr:rowOff>
    </xdr:to>
    <xdr:sp>
      <xdr:nvSpPr>
        <xdr:cNvPr id="12" name="Line 12"/>
        <xdr:cNvSpPr>
          <a:spLocks/>
        </xdr:cNvSpPr>
      </xdr:nvSpPr>
      <xdr:spPr>
        <a:xfrm flipH="1" flipV="1">
          <a:off x="4686300" y="8115300"/>
          <a:ext cx="1419225" cy="1838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0.893</cdr:x>
      <cdr:y>0.467</cdr:y>
    </cdr:from>
    <cdr:to>
      <cdr:x>0.98175</cdr:x>
      <cdr:y>0.50725</cdr:y>
    </cdr:to>
    <cdr:sp>
      <cdr:nvSpPr>
        <cdr:cNvPr id="1" name="TextBox 2"/>
        <cdr:cNvSpPr txBox="1">
          <a:spLocks noChangeArrowheads="1"/>
        </cdr:cNvSpPr>
      </cdr:nvSpPr>
      <cdr:spPr>
        <a:xfrm>
          <a:off x="8248650" y="2686050"/>
          <a:ext cx="819150" cy="228600"/>
        </a:xfrm>
        <a:prstGeom prst="rect">
          <a:avLst/>
        </a:prstGeom>
        <a:noFill/>
        <a:ln w="9525" cmpd="sng">
          <a:noFill/>
        </a:ln>
      </cdr:spPr>
      <cdr:txBody>
        <a:bodyPr vertOverflow="clip" wrap="square"/>
        <a:p>
          <a:pPr algn="l">
            <a:defRPr/>
          </a:pPr>
          <a:r>
            <a:rPr lang="en-US" cap="none" sz="1100" b="0" i="0" u="none" baseline="0"/>
            <a:t>Depth (cm)</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790575</xdr:colOff>
      <xdr:row>25</xdr:row>
      <xdr:rowOff>9525</xdr:rowOff>
    </xdr:from>
    <xdr:to>
      <xdr:col>13</xdr:col>
      <xdr:colOff>342900</xdr:colOff>
      <xdr:row>40</xdr:row>
      <xdr:rowOff>142875</xdr:rowOff>
    </xdr:to>
    <xdr:graphicFrame>
      <xdr:nvGraphicFramePr>
        <xdr:cNvPr id="1" name="Chart 1"/>
        <xdr:cNvGraphicFramePr/>
      </xdr:nvGraphicFramePr>
      <xdr:xfrm>
        <a:off x="6448425" y="6457950"/>
        <a:ext cx="5705475" cy="2981325"/>
      </xdr:xfrm>
      <a:graphic>
        <a:graphicData uri="http://schemas.openxmlformats.org/drawingml/2006/chart">
          <c:chart xmlns:c="http://schemas.openxmlformats.org/drawingml/2006/chart" r:id="rId1"/>
        </a:graphicData>
      </a:graphic>
    </xdr:graphicFrame>
    <xdr:clientData/>
  </xdr:twoCellAnchor>
  <xdr:twoCellAnchor>
    <xdr:from>
      <xdr:col>0</xdr:col>
      <xdr:colOff>361950</xdr:colOff>
      <xdr:row>24</xdr:row>
      <xdr:rowOff>180975</xdr:rowOff>
    </xdr:from>
    <xdr:to>
      <xdr:col>6</xdr:col>
      <xdr:colOff>390525</xdr:colOff>
      <xdr:row>40</xdr:row>
      <xdr:rowOff>123825</xdr:rowOff>
    </xdr:to>
    <xdr:graphicFrame>
      <xdr:nvGraphicFramePr>
        <xdr:cNvPr id="2" name="Chart 2"/>
        <xdr:cNvGraphicFramePr/>
      </xdr:nvGraphicFramePr>
      <xdr:xfrm>
        <a:off x="361950" y="6438900"/>
        <a:ext cx="5686425" cy="29813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24</xdr:row>
      <xdr:rowOff>9525</xdr:rowOff>
    </xdr:from>
    <xdr:to>
      <xdr:col>16</xdr:col>
      <xdr:colOff>485775</xdr:colOff>
      <xdr:row>44</xdr:row>
      <xdr:rowOff>0</xdr:rowOff>
    </xdr:to>
    <xdr:graphicFrame>
      <xdr:nvGraphicFramePr>
        <xdr:cNvPr id="1" name="Chart 2"/>
        <xdr:cNvGraphicFramePr/>
      </xdr:nvGraphicFramePr>
      <xdr:xfrm>
        <a:off x="714375" y="4333875"/>
        <a:ext cx="9734550" cy="3248025"/>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24</xdr:row>
      <xdr:rowOff>28575</xdr:rowOff>
    </xdr:from>
    <xdr:to>
      <xdr:col>32</xdr:col>
      <xdr:colOff>447675</xdr:colOff>
      <xdr:row>44</xdr:row>
      <xdr:rowOff>28575</xdr:rowOff>
    </xdr:to>
    <xdr:graphicFrame>
      <xdr:nvGraphicFramePr>
        <xdr:cNvPr id="2" name="Chart 3"/>
        <xdr:cNvGraphicFramePr/>
      </xdr:nvGraphicFramePr>
      <xdr:xfrm>
        <a:off x="11125200" y="4352925"/>
        <a:ext cx="8582025" cy="32575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24</xdr:row>
      <xdr:rowOff>0</xdr:rowOff>
    </xdr:from>
    <xdr:to>
      <xdr:col>16</xdr:col>
      <xdr:colOff>190500</xdr:colOff>
      <xdr:row>43</xdr:row>
      <xdr:rowOff>161925</xdr:rowOff>
    </xdr:to>
    <xdr:graphicFrame>
      <xdr:nvGraphicFramePr>
        <xdr:cNvPr id="1" name="Chart 2"/>
        <xdr:cNvGraphicFramePr/>
      </xdr:nvGraphicFramePr>
      <xdr:xfrm>
        <a:off x="409575" y="4438650"/>
        <a:ext cx="9372600" cy="3248025"/>
      </xdr:xfrm>
      <a:graphic>
        <a:graphicData uri="http://schemas.openxmlformats.org/drawingml/2006/chart">
          <c:chart xmlns:c="http://schemas.openxmlformats.org/drawingml/2006/chart" r:id="rId1"/>
        </a:graphicData>
      </a:graphic>
    </xdr:graphicFrame>
    <xdr:clientData/>
  </xdr:twoCellAnchor>
  <xdr:twoCellAnchor>
    <xdr:from>
      <xdr:col>18</xdr:col>
      <xdr:colOff>0</xdr:colOff>
      <xdr:row>24</xdr:row>
      <xdr:rowOff>28575</xdr:rowOff>
    </xdr:from>
    <xdr:to>
      <xdr:col>32</xdr:col>
      <xdr:colOff>447675</xdr:colOff>
      <xdr:row>44</xdr:row>
      <xdr:rowOff>28575</xdr:rowOff>
    </xdr:to>
    <xdr:graphicFrame>
      <xdr:nvGraphicFramePr>
        <xdr:cNvPr id="2" name="Chart 3"/>
        <xdr:cNvGraphicFramePr/>
      </xdr:nvGraphicFramePr>
      <xdr:xfrm>
        <a:off x="10753725" y="4467225"/>
        <a:ext cx="8582025" cy="32575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13</xdr:row>
      <xdr:rowOff>161925</xdr:rowOff>
    </xdr:from>
    <xdr:to>
      <xdr:col>21</xdr:col>
      <xdr:colOff>200025</xdr:colOff>
      <xdr:row>26</xdr:row>
      <xdr:rowOff>28575</xdr:rowOff>
    </xdr:to>
    <xdr:graphicFrame>
      <xdr:nvGraphicFramePr>
        <xdr:cNvPr id="1" name="Chart 1"/>
        <xdr:cNvGraphicFramePr/>
      </xdr:nvGraphicFramePr>
      <xdr:xfrm>
        <a:off x="13782675" y="2914650"/>
        <a:ext cx="5219700" cy="2838450"/>
      </xdr:xfrm>
      <a:graphic>
        <a:graphicData uri="http://schemas.openxmlformats.org/drawingml/2006/chart">
          <c:chart xmlns:c="http://schemas.openxmlformats.org/drawingml/2006/chart" r:id="rId1"/>
        </a:graphicData>
      </a:graphic>
    </xdr:graphicFrame>
    <xdr:clientData/>
  </xdr:twoCellAnchor>
  <xdr:twoCellAnchor>
    <xdr:from>
      <xdr:col>9</xdr:col>
      <xdr:colOff>800100</xdr:colOff>
      <xdr:row>30</xdr:row>
      <xdr:rowOff>38100</xdr:rowOff>
    </xdr:from>
    <xdr:to>
      <xdr:col>14</xdr:col>
      <xdr:colOff>1000125</xdr:colOff>
      <xdr:row>45</xdr:row>
      <xdr:rowOff>152400</xdr:rowOff>
    </xdr:to>
    <xdr:graphicFrame>
      <xdr:nvGraphicFramePr>
        <xdr:cNvPr id="2" name="Chart 2"/>
        <xdr:cNvGraphicFramePr/>
      </xdr:nvGraphicFramePr>
      <xdr:xfrm>
        <a:off x="8515350" y="6677025"/>
        <a:ext cx="5248275" cy="3124200"/>
      </xdr:xfrm>
      <a:graphic>
        <a:graphicData uri="http://schemas.openxmlformats.org/drawingml/2006/chart">
          <c:chart xmlns:c="http://schemas.openxmlformats.org/drawingml/2006/chart" r:id="rId2"/>
        </a:graphicData>
      </a:graphic>
    </xdr:graphicFrame>
    <xdr:clientData/>
  </xdr:twoCellAnchor>
  <xdr:twoCellAnchor>
    <xdr:from>
      <xdr:col>3</xdr:col>
      <xdr:colOff>714375</xdr:colOff>
      <xdr:row>30</xdr:row>
      <xdr:rowOff>66675</xdr:rowOff>
    </xdr:from>
    <xdr:to>
      <xdr:col>9</xdr:col>
      <xdr:colOff>666750</xdr:colOff>
      <xdr:row>45</xdr:row>
      <xdr:rowOff>161925</xdr:rowOff>
    </xdr:to>
    <xdr:graphicFrame>
      <xdr:nvGraphicFramePr>
        <xdr:cNvPr id="3" name="Chart 3"/>
        <xdr:cNvGraphicFramePr/>
      </xdr:nvGraphicFramePr>
      <xdr:xfrm>
        <a:off x="3028950" y="6705600"/>
        <a:ext cx="5353050" cy="3105150"/>
      </xdr:xfrm>
      <a:graphic>
        <a:graphicData uri="http://schemas.openxmlformats.org/drawingml/2006/chart">
          <c:chart xmlns:c="http://schemas.openxmlformats.org/drawingml/2006/chart" r:id="rId3"/>
        </a:graphicData>
      </a:graphic>
    </xdr:graphicFrame>
    <xdr:clientData/>
  </xdr:twoCellAnchor>
  <xdr:twoCellAnchor>
    <xdr:from>
      <xdr:col>15</xdr:col>
      <xdr:colOff>85725</xdr:colOff>
      <xdr:row>30</xdr:row>
      <xdr:rowOff>9525</xdr:rowOff>
    </xdr:from>
    <xdr:to>
      <xdr:col>21</xdr:col>
      <xdr:colOff>295275</xdr:colOff>
      <xdr:row>45</xdr:row>
      <xdr:rowOff>142875</xdr:rowOff>
    </xdr:to>
    <xdr:graphicFrame>
      <xdr:nvGraphicFramePr>
        <xdr:cNvPr id="4" name="Chart 4"/>
        <xdr:cNvGraphicFramePr/>
      </xdr:nvGraphicFramePr>
      <xdr:xfrm>
        <a:off x="13858875" y="6648450"/>
        <a:ext cx="5238750" cy="3143250"/>
      </xdr:xfrm>
      <a:graphic>
        <a:graphicData uri="http://schemas.openxmlformats.org/drawingml/2006/chart">
          <c:chart xmlns:c="http://schemas.openxmlformats.org/drawingml/2006/chart" r:id="rId4"/>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60</xdr:row>
      <xdr:rowOff>152400</xdr:rowOff>
    </xdr:from>
    <xdr:to>
      <xdr:col>12</xdr:col>
      <xdr:colOff>952500</xdr:colOff>
      <xdr:row>73</xdr:row>
      <xdr:rowOff>123825</xdr:rowOff>
    </xdr:to>
    <xdr:graphicFrame>
      <xdr:nvGraphicFramePr>
        <xdr:cNvPr id="1" name="Chart 1"/>
        <xdr:cNvGraphicFramePr/>
      </xdr:nvGraphicFramePr>
      <xdr:xfrm>
        <a:off x="2933700" y="13239750"/>
        <a:ext cx="5410200" cy="2447925"/>
      </xdr:xfrm>
      <a:graphic>
        <a:graphicData uri="http://schemas.openxmlformats.org/drawingml/2006/chart">
          <c:chart xmlns:c="http://schemas.openxmlformats.org/drawingml/2006/chart" r:id="rId1"/>
        </a:graphicData>
      </a:graphic>
    </xdr:graphicFrame>
    <xdr:clientData/>
  </xdr:twoCellAnchor>
  <xdr:twoCellAnchor>
    <xdr:from>
      <xdr:col>16</xdr:col>
      <xdr:colOff>523875</xdr:colOff>
      <xdr:row>2</xdr:row>
      <xdr:rowOff>19050</xdr:rowOff>
    </xdr:from>
    <xdr:to>
      <xdr:col>20</xdr:col>
      <xdr:colOff>1143000</xdr:colOff>
      <xdr:row>6</xdr:row>
      <xdr:rowOff>161925</xdr:rowOff>
    </xdr:to>
    <xdr:graphicFrame>
      <xdr:nvGraphicFramePr>
        <xdr:cNvPr id="2" name="Chart 2"/>
        <xdr:cNvGraphicFramePr/>
      </xdr:nvGraphicFramePr>
      <xdr:xfrm>
        <a:off x="12868275" y="714375"/>
        <a:ext cx="5572125" cy="2752725"/>
      </xdr:xfrm>
      <a:graphic>
        <a:graphicData uri="http://schemas.openxmlformats.org/drawingml/2006/chart">
          <c:chart xmlns:c="http://schemas.openxmlformats.org/drawingml/2006/chart" r:id="rId2"/>
        </a:graphicData>
      </a:graphic>
    </xdr:graphicFrame>
    <xdr:clientData/>
  </xdr:twoCellAnchor>
  <xdr:twoCellAnchor>
    <xdr:from>
      <xdr:col>21</xdr:col>
      <xdr:colOff>676275</xdr:colOff>
      <xdr:row>1</xdr:row>
      <xdr:rowOff>457200</xdr:rowOff>
    </xdr:from>
    <xdr:to>
      <xdr:col>26</xdr:col>
      <xdr:colOff>523875</xdr:colOff>
      <xdr:row>6</xdr:row>
      <xdr:rowOff>133350</xdr:rowOff>
    </xdr:to>
    <xdr:graphicFrame>
      <xdr:nvGraphicFramePr>
        <xdr:cNvPr id="3" name="Chart 3"/>
        <xdr:cNvGraphicFramePr/>
      </xdr:nvGraphicFramePr>
      <xdr:xfrm>
        <a:off x="19211925" y="638175"/>
        <a:ext cx="6038850" cy="2800350"/>
      </xdr:xfrm>
      <a:graphic>
        <a:graphicData uri="http://schemas.openxmlformats.org/drawingml/2006/chart">
          <c:chart xmlns:c="http://schemas.openxmlformats.org/drawingml/2006/chart" r:id="rId3"/>
        </a:graphicData>
      </a:graphic>
    </xdr:graphicFrame>
    <xdr:clientData/>
  </xdr:twoCellAnchor>
  <xdr:twoCellAnchor>
    <xdr:from>
      <xdr:col>16</xdr:col>
      <xdr:colOff>390525</xdr:colOff>
      <xdr:row>9</xdr:row>
      <xdr:rowOff>95250</xdr:rowOff>
    </xdr:from>
    <xdr:to>
      <xdr:col>21</xdr:col>
      <xdr:colOff>247650</xdr:colOff>
      <xdr:row>22</xdr:row>
      <xdr:rowOff>57150</xdr:rowOff>
    </xdr:to>
    <xdr:graphicFrame>
      <xdr:nvGraphicFramePr>
        <xdr:cNvPr id="4" name="Chart 4"/>
        <xdr:cNvGraphicFramePr/>
      </xdr:nvGraphicFramePr>
      <xdr:xfrm>
        <a:off x="12734925" y="3943350"/>
        <a:ext cx="6048375" cy="2314575"/>
      </xdr:xfrm>
      <a:graphic>
        <a:graphicData uri="http://schemas.openxmlformats.org/drawingml/2006/chart">
          <c:chart xmlns:c="http://schemas.openxmlformats.org/drawingml/2006/chart" r:id="rId4"/>
        </a:graphicData>
      </a:graphic>
    </xdr:graphicFrame>
    <xdr:clientData/>
  </xdr:twoCellAnchor>
  <xdr:twoCellAnchor>
    <xdr:from>
      <xdr:col>21</xdr:col>
      <xdr:colOff>733425</xdr:colOff>
      <xdr:row>9</xdr:row>
      <xdr:rowOff>114300</xdr:rowOff>
    </xdr:from>
    <xdr:to>
      <xdr:col>26</xdr:col>
      <xdr:colOff>104775</xdr:colOff>
      <xdr:row>22</xdr:row>
      <xdr:rowOff>95250</xdr:rowOff>
    </xdr:to>
    <xdr:graphicFrame>
      <xdr:nvGraphicFramePr>
        <xdr:cNvPr id="5" name="Chart 5"/>
        <xdr:cNvGraphicFramePr/>
      </xdr:nvGraphicFramePr>
      <xdr:xfrm>
        <a:off x="19269075" y="3962400"/>
        <a:ext cx="5562600" cy="2333625"/>
      </xdr:xfrm>
      <a:graphic>
        <a:graphicData uri="http://schemas.openxmlformats.org/drawingml/2006/chart">
          <c:chart xmlns:c="http://schemas.openxmlformats.org/drawingml/2006/chart" r:id="rId5"/>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914400</xdr:colOff>
      <xdr:row>5</xdr:row>
      <xdr:rowOff>85725</xdr:rowOff>
    </xdr:from>
    <xdr:to>
      <xdr:col>9</xdr:col>
      <xdr:colOff>990600</xdr:colOff>
      <xdr:row>12</xdr:row>
      <xdr:rowOff>0</xdr:rowOff>
    </xdr:to>
    <xdr:grpSp>
      <xdr:nvGrpSpPr>
        <xdr:cNvPr id="1" name="Group 18"/>
        <xdr:cNvGrpSpPr>
          <a:grpSpLocks/>
        </xdr:cNvGrpSpPr>
      </xdr:nvGrpSpPr>
      <xdr:grpSpPr>
        <a:xfrm>
          <a:off x="8343900" y="1514475"/>
          <a:ext cx="6019800" cy="1514475"/>
          <a:chOff x="839" y="663"/>
          <a:chExt cx="2949" cy="1860"/>
        </a:xfrm>
        <a:solidFill>
          <a:srgbClr val="FFFFFF"/>
        </a:solidFill>
      </xdr:grpSpPr>
      <xdr:grpSp>
        <xdr:nvGrpSpPr>
          <xdr:cNvPr id="2" name="Group 19"/>
          <xdr:cNvGrpSpPr>
            <a:grpSpLocks/>
          </xdr:cNvGrpSpPr>
        </xdr:nvGrpSpPr>
        <xdr:grpSpPr>
          <a:xfrm>
            <a:off x="1338" y="663"/>
            <a:ext cx="2404" cy="1860"/>
            <a:chOff x="1338" y="663"/>
            <a:chExt cx="2404" cy="1860"/>
          </a:xfrm>
          <a:solidFill>
            <a:srgbClr val="FFFFFF"/>
          </a:solidFill>
        </xdr:grpSpPr>
        <xdr:sp>
          <xdr:nvSpPr>
            <xdr:cNvPr id="3" name="AutoShape 20"/>
            <xdr:cNvSpPr>
              <a:spLocks/>
            </xdr:cNvSpPr>
          </xdr:nvSpPr>
          <xdr:spPr>
            <a:xfrm>
              <a:off x="1519" y="981"/>
              <a:ext cx="1406" cy="408"/>
            </a:xfrm>
            <a:prstGeom prst="rect">
              <a:avLst/>
            </a:prstGeom>
            <a:solidFill>
              <a:srgbClr val="00FF00"/>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Ｓ2
</a:t>
              </a:r>
            </a:p>
          </xdr:txBody>
        </xdr:sp>
        <xdr:sp>
          <xdr:nvSpPr>
            <xdr:cNvPr id="4" name="AutoShape 21"/>
            <xdr:cNvSpPr>
              <a:spLocks/>
            </xdr:cNvSpPr>
          </xdr:nvSpPr>
          <xdr:spPr>
            <a:xfrm>
              <a:off x="1519" y="1389"/>
              <a:ext cx="1406" cy="952"/>
            </a:xfrm>
            <a:prstGeom prst="rect">
              <a:avLst/>
            </a:prstGeom>
            <a:solidFill>
              <a:srgbClr val="FF00FF"/>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Ｓ３
</a:t>
              </a:r>
            </a:p>
          </xdr:txBody>
        </xdr:sp>
        <xdr:sp>
          <xdr:nvSpPr>
            <xdr:cNvPr id="5" name="AutoShape 22"/>
            <xdr:cNvSpPr>
              <a:spLocks/>
            </xdr:cNvSpPr>
          </xdr:nvSpPr>
          <xdr:spPr>
            <a:xfrm>
              <a:off x="2925" y="981"/>
              <a:ext cx="590" cy="408"/>
            </a:xfrm>
            <a:prstGeom prst="rect">
              <a:avLst/>
            </a:prstGeom>
            <a:solidFill>
              <a:srgbClr val="FF9933"/>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Ｓ１
</a:t>
              </a:r>
            </a:p>
          </xdr:txBody>
        </xdr:sp>
        <xdr:sp>
          <xdr:nvSpPr>
            <xdr:cNvPr id="6" name="AutoShape 23"/>
            <xdr:cNvSpPr>
              <a:spLocks/>
            </xdr:cNvSpPr>
          </xdr:nvSpPr>
          <xdr:spPr>
            <a:xfrm>
              <a:off x="2925" y="1389"/>
              <a:ext cx="590" cy="952"/>
            </a:xfrm>
            <a:prstGeom prst="rect">
              <a:avLst/>
            </a:prstGeom>
            <a:solidFill>
              <a:srgbClr val="FFFF00"/>
            </a:solidFill>
            <a:ln w="9525" cmpd="sng">
              <a:solidFill>
                <a:srgbClr val="000000"/>
              </a:solidFill>
              <a:headEnd type="none"/>
              <a:tailEnd type="none"/>
            </a:ln>
          </xdr:spPr>
          <xdr:txBody>
            <a:bodyPr vertOverflow="clip" wrap="square" lIns="91440" tIns="45720" rIns="91440" bIns="45720"/>
            <a:p>
              <a:pPr algn="l">
                <a:defRPr/>
              </a:pPr>
              <a:r>
                <a:rPr lang="en-US" cap="none" sz="1000" b="0" i="0" u="none" baseline="0">
                  <a:solidFill>
                    <a:srgbClr val="000000"/>
                  </a:solidFill>
                </a:rPr>
                <a:t>Ｓ4
</a:t>
              </a:r>
            </a:p>
          </xdr:txBody>
        </xdr:sp>
        <xdr:sp>
          <xdr:nvSpPr>
            <xdr:cNvPr id="7" name="AutoShape 24"/>
            <xdr:cNvSpPr>
              <a:spLocks/>
            </xdr:cNvSpPr>
          </xdr:nvSpPr>
          <xdr:spPr>
            <a:xfrm>
              <a:off x="1338" y="1389"/>
              <a:ext cx="2404" cy="0"/>
            </a:xfrm>
            <a:prstGeom prst="line">
              <a:avLst/>
            </a:prstGeom>
            <a:noFill/>
            <a:ln w="28575" cmpd="sng">
              <a:solidFill>
                <a:srgbClr val="0000FF"/>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sp>
          <xdr:nvSpPr>
            <xdr:cNvPr id="8" name="AutoShape 25"/>
            <xdr:cNvSpPr>
              <a:spLocks/>
            </xdr:cNvSpPr>
          </xdr:nvSpPr>
          <xdr:spPr>
            <a:xfrm>
              <a:off x="2925" y="663"/>
              <a:ext cx="0" cy="1860"/>
            </a:xfrm>
            <a:prstGeom prst="line">
              <a:avLst/>
            </a:prstGeom>
            <a:noFill/>
            <a:ln w="28575" cmpd="sng">
              <a:solidFill>
                <a:srgbClr val="0000FF"/>
              </a:solidFill>
              <a:headEnd type="none"/>
              <a:tailEnd type="none"/>
            </a:ln>
          </xdr:spPr>
          <xdr:txBody>
            <a:bodyPr vertOverflow="clip" wrap="square" lIns="91440" tIns="45720" rIns="91440" bIns="45720"/>
            <a:p>
              <a:pPr algn="l">
                <a:defRPr/>
              </a:pPr>
              <a:r>
                <a:rPr lang="en-US" cap="none" u="none" baseline="0">
                  <a:latin typeface="Osaka"/>
                  <a:ea typeface="Osaka"/>
                  <a:cs typeface="Osaka"/>
                </a:rPr>
                <a:t/>
              </a:r>
            </a:p>
          </xdr:txBody>
        </xdr:sp>
      </xdr:grpSp>
      <xdr:sp>
        <xdr:nvSpPr>
          <xdr:cNvPr id="9" name="AutoShape 26"/>
          <xdr:cNvSpPr>
            <a:spLocks/>
          </xdr:cNvSpPr>
        </xdr:nvSpPr>
        <xdr:spPr>
          <a:xfrm>
            <a:off x="1519" y="935"/>
            <a:ext cx="199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Osaka"/>
                <a:ea typeface="Osaka"/>
                <a:cs typeface="Osaka"/>
              </a:rPr>
              <a:t/>
            </a:r>
          </a:p>
        </xdr:txBody>
      </xdr:sp>
      <xdr:sp>
        <xdr:nvSpPr>
          <xdr:cNvPr id="12" name="AutoShape 29"/>
          <xdr:cNvSpPr>
            <a:spLocks/>
          </xdr:cNvSpPr>
        </xdr:nvSpPr>
        <xdr:spPr>
          <a:xfrm flipV="1">
            <a:off x="1474" y="981"/>
            <a:ext cx="0" cy="1315"/>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Osaka"/>
                <a:ea typeface="Osaka"/>
                <a:cs typeface="Osaka"/>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2_0.bin" /><Relationship Id="rId2" Type="http://schemas.openxmlformats.org/officeDocument/2006/relationships/vmlDrawing" Target="../drawings/vmlDrawing4.vml" /><Relationship Id="rId3"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oleObject" Target="../embeddings/oleObject_13_0.bin" /><Relationship Id="rId2" Type="http://schemas.openxmlformats.org/officeDocument/2006/relationships/vmlDrawing" Target="../drawings/vmlDrawing5.vml" /><Relationship Id="rId3" Type="http://schemas.openxmlformats.org/officeDocument/2006/relationships/drawing" Target="../drawings/drawing10.xml" /><Relationship Id="rId4"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M1787"/>
  <sheetViews>
    <sheetView workbookViewId="0" topLeftCell="A1">
      <pane ySplit="10" topLeftCell="BM72" activePane="bottomLeft" state="frozen"/>
      <selection pane="topLeft" activeCell="A1" sqref="A1"/>
      <selection pane="bottomLeft" activeCell="F87" sqref="F87"/>
    </sheetView>
  </sheetViews>
  <sheetFormatPr defaultColWidth="8.796875" defaultRowHeight="15"/>
  <cols>
    <col min="1" max="1" width="11.59765625" style="11" customWidth="1"/>
    <col min="2" max="2" width="8.69921875" style="11" customWidth="1"/>
    <col min="3" max="13" width="8.5" style="11" bestFit="1" customWidth="1"/>
    <col min="14" max="16384" width="13" style="0" customWidth="1"/>
  </cols>
  <sheetData>
    <row r="1" spans="1:4" ht="21">
      <c r="A1" s="14" t="s">
        <v>3</v>
      </c>
      <c r="B1" s="50"/>
      <c r="C1" s="10"/>
      <c r="D1" s="10"/>
    </row>
    <row r="2" spans="1:4" ht="21">
      <c r="A2" s="12" t="s">
        <v>4</v>
      </c>
      <c r="B2" s="10"/>
      <c r="C2" s="10"/>
      <c r="D2" s="10"/>
    </row>
    <row r="3" spans="1:4" ht="21">
      <c r="A3" s="12" t="s">
        <v>5</v>
      </c>
      <c r="B3" s="10"/>
      <c r="C3" s="10"/>
      <c r="D3" s="10"/>
    </row>
    <row r="4" spans="1:4" ht="21">
      <c r="A4" s="12" t="s">
        <v>6</v>
      </c>
      <c r="B4" s="10"/>
      <c r="C4" s="10"/>
      <c r="D4" s="10"/>
    </row>
    <row r="5" ht="22.5" customHeight="1">
      <c r="A5" s="18" t="s">
        <v>11</v>
      </c>
    </row>
    <row r="6" ht="22.5" customHeight="1">
      <c r="A6" s="18" t="s">
        <v>14</v>
      </c>
    </row>
    <row r="7" spans="1:2" ht="22.5" customHeight="1">
      <c r="A7" s="18" t="s">
        <v>39</v>
      </c>
      <c r="B7" s="15"/>
    </row>
    <row r="9" spans="1:13" ht="14.25">
      <c r="A9" s="13" t="s">
        <v>12</v>
      </c>
      <c r="B9" s="11" t="s">
        <v>1</v>
      </c>
      <c r="C9" s="17">
        <v>4</v>
      </c>
      <c r="D9" s="17">
        <v>6</v>
      </c>
      <c r="E9" s="17">
        <v>8</v>
      </c>
      <c r="F9" s="17">
        <v>10</v>
      </c>
      <c r="G9" s="17">
        <v>12</v>
      </c>
      <c r="H9" s="17">
        <v>15</v>
      </c>
      <c r="I9" s="17">
        <v>20</v>
      </c>
      <c r="J9" s="17">
        <v>25</v>
      </c>
      <c r="K9" s="17">
        <v>30</v>
      </c>
      <c r="L9" s="17">
        <v>35</v>
      </c>
      <c r="M9" s="17">
        <v>40</v>
      </c>
    </row>
    <row r="10" spans="1:13" ht="14.25">
      <c r="A10" s="13" t="s">
        <v>13</v>
      </c>
      <c r="B10" s="11" t="s">
        <v>2</v>
      </c>
      <c r="C10" s="17">
        <f>C9*0.5611</f>
        <v>2.2444</v>
      </c>
      <c r="D10" s="17">
        <f aca="true" t="shared" si="0" ref="D10:M10">D9*0.5611</f>
        <v>3.3666</v>
      </c>
      <c r="E10" s="17">
        <f t="shared" si="0"/>
        <v>4.4888</v>
      </c>
      <c r="F10" s="17">
        <f t="shared" si="0"/>
        <v>5.611000000000001</v>
      </c>
      <c r="G10" s="17">
        <f t="shared" si="0"/>
        <v>6.7332</v>
      </c>
      <c r="H10" s="17">
        <f t="shared" si="0"/>
        <v>8.416500000000001</v>
      </c>
      <c r="I10" s="17">
        <f t="shared" si="0"/>
        <v>11.222000000000001</v>
      </c>
      <c r="J10" s="17">
        <f t="shared" si="0"/>
        <v>14.027500000000002</v>
      </c>
      <c r="K10" s="17">
        <f t="shared" si="0"/>
        <v>16.833000000000002</v>
      </c>
      <c r="L10" s="17">
        <f t="shared" si="0"/>
        <v>19.6385</v>
      </c>
      <c r="M10" s="17">
        <f t="shared" si="0"/>
        <v>22.444000000000003</v>
      </c>
    </row>
    <row r="11" spans="1:13" ht="14.25">
      <c r="A11" s="11" t="s">
        <v>0</v>
      </c>
      <c r="B11" s="23">
        <v>2.4</v>
      </c>
      <c r="C11" s="19">
        <v>1</v>
      </c>
      <c r="D11" s="19">
        <v>1</v>
      </c>
      <c r="E11" s="19">
        <v>1</v>
      </c>
      <c r="F11" s="19">
        <v>1</v>
      </c>
      <c r="G11" s="19">
        <v>1</v>
      </c>
      <c r="H11" s="19">
        <v>1</v>
      </c>
      <c r="I11" s="19">
        <v>1</v>
      </c>
      <c r="J11" s="19">
        <v>1</v>
      </c>
      <c r="K11" s="19">
        <v>1</v>
      </c>
      <c r="L11" s="19">
        <v>1</v>
      </c>
      <c r="M11" s="19">
        <v>1</v>
      </c>
    </row>
    <row r="12" spans="2:13" ht="14.25">
      <c r="B12" s="23">
        <v>2.5</v>
      </c>
      <c r="C12" s="19">
        <v>1</v>
      </c>
      <c r="D12" s="19">
        <v>1.0037</v>
      </c>
      <c r="E12" s="19">
        <v>1.0012</v>
      </c>
      <c r="F12" s="19">
        <v>0.9992</v>
      </c>
      <c r="G12" s="19">
        <v>0.9981</v>
      </c>
      <c r="H12" s="19">
        <v>1.0015</v>
      </c>
      <c r="I12" s="19">
        <v>1.001</v>
      </c>
      <c r="J12" s="19">
        <v>0.9992</v>
      </c>
      <c r="K12" s="19">
        <v>0.9989</v>
      </c>
      <c r="L12" s="19">
        <v>1.0014</v>
      </c>
      <c r="M12" s="19">
        <v>0.9995</v>
      </c>
    </row>
    <row r="13" spans="2:13" ht="14.25">
      <c r="B13" s="23">
        <v>2.6</v>
      </c>
      <c r="C13" s="19">
        <v>1.0009000000000001</v>
      </c>
      <c r="D13" s="19">
        <v>1.0018</v>
      </c>
      <c r="E13" s="19">
        <v>1</v>
      </c>
      <c r="F13" s="19">
        <v>0.9990000000000001</v>
      </c>
      <c r="G13" s="19">
        <v>1.0014</v>
      </c>
      <c r="H13" s="19">
        <v>1.001</v>
      </c>
      <c r="I13" s="19">
        <v>0.9990000000000001</v>
      </c>
      <c r="J13" s="19">
        <v>0.9997</v>
      </c>
      <c r="K13" s="19">
        <v>0.9998999999999999</v>
      </c>
      <c r="L13" s="19">
        <v>0.9998999999999999</v>
      </c>
      <c r="M13" s="19">
        <v>0.9998</v>
      </c>
    </row>
    <row r="14" spans="2:13" ht="14.25">
      <c r="B14" s="23">
        <v>2.7</v>
      </c>
      <c r="C14" s="19">
        <v>1.0027</v>
      </c>
      <c r="D14" s="19">
        <v>1.0037</v>
      </c>
      <c r="E14" s="19">
        <v>1.0011</v>
      </c>
      <c r="F14" s="19">
        <v>0.9990000000000001</v>
      </c>
      <c r="G14" s="19">
        <v>0.9995999999999999</v>
      </c>
      <c r="H14" s="19">
        <v>1.0042</v>
      </c>
      <c r="I14" s="19">
        <v>1.0002</v>
      </c>
      <c r="J14" s="19">
        <v>0.9997</v>
      </c>
      <c r="K14" s="19">
        <v>0.9989</v>
      </c>
      <c r="L14" s="19">
        <v>0.9987999999999999</v>
      </c>
      <c r="M14" s="19">
        <v>0.9995</v>
      </c>
    </row>
    <row r="15" spans="2:13" ht="14.25">
      <c r="B15" s="23">
        <v>2.8</v>
      </c>
      <c r="C15" s="19">
        <v>1.0016</v>
      </c>
      <c r="D15" s="19">
        <v>1.0026000000000002</v>
      </c>
      <c r="E15" s="19">
        <v>1.0018</v>
      </c>
      <c r="F15" s="19">
        <v>1.0008</v>
      </c>
      <c r="G15" s="19">
        <v>1.0031999999999999</v>
      </c>
      <c r="H15" s="19">
        <v>1.0011</v>
      </c>
      <c r="I15" s="19">
        <v>0.9987999999999999</v>
      </c>
      <c r="J15" s="19">
        <v>0.9976999999999999</v>
      </c>
      <c r="K15" s="19">
        <v>0.996</v>
      </c>
      <c r="L15" s="19">
        <v>0.9981</v>
      </c>
      <c r="M15" s="19">
        <v>0.9986</v>
      </c>
    </row>
    <row r="16" spans="2:13" ht="14.25">
      <c r="B16" s="23">
        <v>2.9</v>
      </c>
      <c r="C16" s="19">
        <v>1.0023</v>
      </c>
      <c r="D16" s="19">
        <v>1.0026000000000002</v>
      </c>
      <c r="E16" s="19">
        <v>1.0017</v>
      </c>
      <c r="F16" s="19">
        <v>0.9998999999999999</v>
      </c>
      <c r="G16" s="19">
        <v>0.9978</v>
      </c>
      <c r="H16" s="19">
        <v>1.0063</v>
      </c>
      <c r="I16" s="19">
        <v>0.9968</v>
      </c>
      <c r="J16" s="19">
        <v>0.9972</v>
      </c>
      <c r="K16" s="19">
        <v>0.9959</v>
      </c>
      <c r="L16" s="19">
        <v>0.9964</v>
      </c>
      <c r="M16" s="19">
        <v>0.9956999999999999</v>
      </c>
    </row>
    <row r="17" spans="2:13" ht="14.25">
      <c r="B17" s="23">
        <v>3</v>
      </c>
      <c r="C17" s="19">
        <v>0.9993000000000001</v>
      </c>
      <c r="D17" s="19">
        <v>0.9995</v>
      </c>
      <c r="E17" s="19">
        <v>0.9984999999999999</v>
      </c>
      <c r="F17" s="19">
        <v>0.9984999999999999</v>
      </c>
      <c r="G17" s="19">
        <v>0.9984000000000001</v>
      </c>
      <c r="H17" s="19">
        <v>0.9942</v>
      </c>
      <c r="I17" s="19">
        <v>0.9942</v>
      </c>
      <c r="J17" s="19">
        <v>0.9952</v>
      </c>
      <c r="K17" s="19">
        <v>0.9937999999999999</v>
      </c>
      <c r="L17" s="19">
        <v>0.9959</v>
      </c>
      <c r="M17" s="19">
        <v>0.9956</v>
      </c>
    </row>
    <row r="18" spans="2:13" ht="14.25">
      <c r="B18" s="23">
        <v>3.1</v>
      </c>
      <c r="C18" s="19">
        <v>0.9995999999999999</v>
      </c>
      <c r="D18" s="19">
        <v>0.9984999999999999</v>
      </c>
      <c r="E18" s="19">
        <v>0.9965</v>
      </c>
      <c r="F18" s="19">
        <v>0.9972</v>
      </c>
      <c r="G18" s="19">
        <v>0.9964</v>
      </c>
      <c r="H18" s="19">
        <v>0.9964</v>
      </c>
      <c r="I18" s="19">
        <v>0.9926</v>
      </c>
      <c r="J18" s="19">
        <v>0.9939</v>
      </c>
      <c r="K18" s="19">
        <v>0.9934999999999999</v>
      </c>
      <c r="L18" s="19">
        <v>0.995</v>
      </c>
      <c r="M18" s="19">
        <v>0.9937</v>
      </c>
    </row>
    <row r="19" spans="2:13" ht="14.25">
      <c r="B19" s="23">
        <v>3.2</v>
      </c>
      <c r="C19" s="19">
        <v>0.9952</v>
      </c>
      <c r="D19" s="19">
        <v>0.9998</v>
      </c>
      <c r="E19" s="19">
        <v>0.9965999999999999</v>
      </c>
      <c r="F19" s="19">
        <v>0.9954000000000001</v>
      </c>
      <c r="G19" s="19">
        <v>0.9942</v>
      </c>
      <c r="H19" s="19">
        <v>0.9976999999999999</v>
      </c>
      <c r="I19" s="19">
        <v>0.9936</v>
      </c>
      <c r="J19" s="19">
        <v>0.9939</v>
      </c>
      <c r="K19" s="19">
        <v>0.9925</v>
      </c>
      <c r="L19" s="19">
        <v>0.9937999999999999</v>
      </c>
      <c r="M19" s="19">
        <v>0.9933</v>
      </c>
    </row>
    <row r="20" spans="2:13" ht="14.25">
      <c r="B20" s="23">
        <v>3.3</v>
      </c>
      <c r="C20" s="19">
        <v>0.9952</v>
      </c>
      <c r="D20" s="19">
        <v>0.9951000000000001</v>
      </c>
      <c r="E20" s="19">
        <v>0.9968</v>
      </c>
      <c r="F20" s="19">
        <v>0.9963</v>
      </c>
      <c r="G20" s="19">
        <v>0.9959</v>
      </c>
      <c r="H20" s="19">
        <v>0.9944</v>
      </c>
      <c r="I20" s="19">
        <v>0.9912000000000001</v>
      </c>
      <c r="J20" s="19">
        <v>0.9917</v>
      </c>
      <c r="K20" s="19">
        <v>0.9904000000000001</v>
      </c>
      <c r="L20" s="19">
        <v>0.9915999999999999</v>
      </c>
      <c r="M20" s="19">
        <v>0.9926999999999999</v>
      </c>
    </row>
    <row r="21" spans="2:13" ht="14.25">
      <c r="B21" s="23">
        <v>3.4</v>
      </c>
      <c r="C21" s="19">
        <v>0.9925</v>
      </c>
      <c r="D21" s="19">
        <v>0.9965999999999999</v>
      </c>
      <c r="E21" s="19">
        <v>0.9934000000000001</v>
      </c>
      <c r="F21" s="19">
        <v>0.9947</v>
      </c>
      <c r="G21" s="19">
        <v>0.9940000000000001</v>
      </c>
      <c r="H21" s="19">
        <v>0.9956999999999999</v>
      </c>
      <c r="I21" s="19">
        <v>0.9886</v>
      </c>
      <c r="J21" s="19">
        <v>0.9902</v>
      </c>
      <c r="K21" s="19">
        <v>0.9892</v>
      </c>
      <c r="L21" s="19">
        <v>0.9904999999999999</v>
      </c>
      <c r="M21" s="19">
        <v>0.9906999999999999</v>
      </c>
    </row>
    <row r="22" spans="2:13" ht="14.25">
      <c r="B22" s="23">
        <v>3.5</v>
      </c>
      <c r="C22" s="19">
        <v>0.9895</v>
      </c>
      <c r="D22" s="19">
        <v>0.9925</v>
      </c>
      <c r="E22" s="19">
        <v>0.9934999999999999</v>
      </c>
      <c r="F22" s="19">
        <v>0.993</v>
      </c>
      <c r="G22" s="19">
        <v>0.9893000000000001</v>
      </c>
      <c r="H22" s="19">
        <v>0.9904000000000001</v>
      </c>
      <c r="I22" s="19">
        <v>0.9887</v>
      </c>
      <c r="J22" s="19">
        <v>0.9894</v>
      </c>
      <c r="K22" s="19">
        <v>0.9881</v>
      </c>
      <c r="L22" s="19">
        <v>0.9893000000000001</v>
      </c>
      <c r="M22" s="19">
        <v>0.9887999999999999</v>
      </c>
    </row>
    <row r="23" spans="2:13" ht="14.25">
      <c r="B23" s="23">
        <v>3.6</v>
      </c>
      <c r="C23" s="19">
        <v>0.9911</v>
      </c>
      <c r="D23" s="19">
        <v>0.9925</v>
      </c>
      <c r="E23" s="19">
        <v>0.9890000000000001</v>
      </c>
      <c r="F23" s="19">
        <v>0.9911</v>
      </c>
      <c r="G23" s="19">
        <v>0.9881</v>
      </c>
      <c r="H23" s="19">
        <v>0.9918</v>
      </c>
      <c r="I23" s="19">
        <v>0.9879000000000001</v>
      </c>
      <c r="J23" s="19">
        <v>0.9882</v>
      </c>
      <c r="K23" s="19">
        <v>0.9869</v>
      </c>
      <c r="L23" s="19">
        <v>0.9889</v>
      </c>
      <c r="M23" s="19">
        <v>0.9879000000000001</v>
      </c>
    </row>
    <row r="24" spans="2:13" ht="14.25">
      <c r="B24" s="23">
        <v>3.7</v>
      </c>
      <c r="C24" s="19">
        <v>0.9853000000000001</v>
      </c>
      <c r="D24" s="19">
        <v>0.9881</v>
      </c>
      <c r="E24" s="19">
        <v>0.9891</v>
      </c>
      <c r="F24" s="19">
        <v>0.9861</v>
      </c>
      <c r="G24" s="19">
        <v>0.9851000000000001</v>
      </c>
      <c r="H24" s="19">
        <v>0.9879000000000001</v>
      </c>
      <c r="I24" s="19">
        <v>0.9854</v>
      </c>
      <c r="J24" s="19">
        <v>0.9868000000000001</v>
      </c>
      <c r="K24" s="19">
        <v>0.9849</v>
      </c>
      <c r="L24" s="19">
        <v>0.9859</v>
      </c>
      <c r="M24" s="19">
        <v>0.9854</v>
      </c>
    </row>
    <row r="25" spans="2:13" ht="14.25">
      <c r="B25" s="23">
        <v>3.8</v>
      </c>
      <c r="C25" s="19">
        <v>0.9828</v>
      </c>
      <c r="D25" s="19">
        <v>0.9886</v>
      </c>
      <c r="E25" s="19">
        <v>0.9873000000000001</v>
      </c>
      <c r="F25" s="19">
        <v>0.9873000000000001</v>
      </c>
      <c r="G25" s="19">
        <v>0.9845</v>
      </c>
      <c r="H25" s="19">
        <v>0.9858</v>
      </c>
      <c r="I25" s="19">
        <v>0.9840000000000001</v>
      </c>
      <c r="J25" s="19">
        <v>0.9839</v>
      </c>
      <c r="K25" s="19">
        <v>0.9833</v>
      </c>
      <c r="L25" s="19">
        <v>0.9847</v>
      </c>
      <c r="M25" s="19">
        <v>0.9842</v>
      </c>
    </row>
    <row r="26" spans="2:13" ht="14.25">
      <c r="B26" s="23">
        <v>3.9</v>
      </c>
      <c r="C26" s="19">
        <v>0.9799</v>
      </c>
      <c r="D26" s="19">
        <v>0.9843999999999999</v>
      </c>
      <c r="E26" s="19">
        <v>0.9848</v>
      </c>
      <c r="F26" s="19">
        <v>0.9825</v>
      </c>
      <c r="G26" s="19">
        <v>0.9823999999999999</v>
      </c>
      <c r="H26" s="19">
        <v>0.9854</v>
      </c>
      <c r="I26" s="19">
        <v>0.9821</v>
      </c>
      <c r="J26" s="19">
        <v>0.9825</v>
      </c>
      <c r="K26" s="19">
        <v>0.9813</v>
      </c>
      <c r="L26" s="19">
        <v>0.9840000000000001</v>
      </c>
      <c r="M26" s="19">
        <v>0.9833</v>
      </c>
    </row>
    <row r="27" spans="2:13" ht="14.25">
      <c r="B27" s="23">
        <v>4</v>
      </c>
      <c r="C27" s="19">
        <v>0.9777</v>
      </c>
      <c r="D27" s="19">
        <v>0.9841</v>
      </c>
      <c r="E27" s="19">
        <v>0.9811</v>
      </c>
      <c r="F27" s="19">
        <v>0.9815999999999999</v>
      </c>
      <c r="G27" s="19">
        <v>0.9790000000000001</v>
      </c>
      <c r="H27" s="19">
        <v>0.9843999999999999</v>
      </c>
      <c r="I27" s="19">
        <v>0.9802</v>
      </c>
      <c r="J27" s="19">
        <v>0.9802</v>
      </c>
      <c r="K27" s="19">
        <v>0.9798</v>
      </c>
      <c r="L27" s="19">
        <v>0.9812000000000001</v>
      </c>
      <c r="M27" s="19">
        <v>0.9806999999999999</v>
      </c>
    </row>
    <row r="28" spans="2:13" ht="14.25">
      <c r="B28" s="23">
        <v>4.1</v>
      </c>
      <c r="C28" s="19">
        <v>0.9761</v>
      </c>
      <c r="D28" s="19">
        <v>0.9782</v>
      </c>
      <c r="E28" s="19">
        <v>0.9799</v>
      </c>
      <c r="F28" s="19">
        <v>0.9772</v>
      </c>
      <c r="G28" s="19">
        <v>0.9792000000000001</v>
      </c>
      <c r="H28" s="19">
        <v>0.9804999999999999</v>
      </c>
      <c r="I28" s="19">
        <v>0.9783</v>
      </c>
      <c r="J28" s="19">
        <v>0.9790000000000001</v>
      </c>
      <c r="K28" s="19">
        <v>0.9778</v>
      </c>
      <c r="L28" s="19">
        <v>0.9804999999999999</v>
      </c>
      <c r="M28" s="19">
        <v>0.9791</v>
      </c>
    </row>
    <row r="29" spans="2:13" ht="14.25">
      <c r="B29" s="23">
        <v>4.2</v>
      </c>
      <c r="C29" s="19">
        <v>0.9721</v>
      </c>
      <c r="D29" s="19">
        <v>0.9784999999999999</v>
      </c>
      <c r="E29" s="19">
        <v>0.9747</v>
      </c>
      <c r="F29" s="19">
        <v>0.9758</v>
      </c>
      <c r="G29" s="19">
        <v>0.9734</v>
      </c>
      <c r="H29" s="19">
        <v>0.9788</v>
      </c>
      <c r="I29" s="19">
        <v>0.9763</v>
      </c>
      <c r="J29" s="19">
        <v>0.9775</v>
      </c>
      <c r="K29" s="19">
        <v>0.9765999999999999</v>
      </c>
      <c r="L29" s="19">
        <v>0.977</v>
      </c>
      <c r="M29" s="19">
        <v>0.9776</v>
      </c>
    </row>
    <row r="30" spans="2:13" ht="14.25">
      <c r="B30" s="23">
        <v>4.3</v>
      </c>
      <c r="C30" s="19">
        <v>0.9704999999999999</v>
      </c>
      <c r="D30" s="19">
        <v>0.9725</v>
      </c>
      <c r="E30" s="19">
        <v>0.9752</v>
      </c>
      <c r="F30" s="19">
        <v>0.9734999999999999</v>
      </c>
      <c r="G30" s="19">
        <v>0.9748</v>
      </c>
      <c r="H30" s="19">
        <v>0.9751000000000001</v>
      </c>
      <c r="I30" s="19">
        <v>0.9743999999999999</v>
      </c>
      <c r="J30" s="19">
        <v>0.9745999999999999</v>
      </c>
      <c r="K30" s="19">
        <v>0.9741</v>
      </c>
      <c r="L30" s="19">
        <v>0.9762000000000001</v>
      </c>
      <c r="M30" s="19">
        <v>0.9765999999999999</v>
      </c>
    </row>
    <row r="31" spans="2:13" ht="14.25">
      <c r="B31" s="23">
        <v>4.4</v>
      </c>
      <c r="C31" s="19">
        <v>0.9676</v>
      </c>
      <c r="D31" s="19">
        <v>0.9739</v>
      </c>
      <c r="E31" s="19">
        <v>0.971</v>
      </c>
      <c r="F31" s="19">
        <v>0.9722</v>
      </c>
      <c r="G31" s="19">
        <v>0.9714</v>
      </c>
      <c r="H31" s="19">
        <v>0.9765</v>
      </c>
      <c r="I31" s="19">
        <v>0.9729000000000001</v>
      </c>
      <c r="J31" s="19">
        <v>0.9747</v>
      </c>
      <c r="K31" s="19">
        <v>0.9741</v>
      </c>
      <c r="L31" s="19">
        <v>0.9745</v>
      </c>
      <c r="M31" s="19">
        <v>0.9743</v>
      </c>
    </row>
    <row r="32" spans="2:13" ht="14.25">
      <c r="B32" s="23">
        <v>4.5</v>
      </c>
      <c r="C32" s="19">
        <v>0.9620000000000001</v>
      </c>
      <c r="D32" s="19">
        <v>0.9673999999999999</v>
      </c>
      <c r="E32" s="19">
        <v>0.9722</v>
      </c>
      <c r="F32" s="19">
        <v>0.9743</v>
      </c>
      <c r="G32" s="19">
        <v>0.9717</v>
      </c>
      <c r="H32" s="19">
        <v>0.9754</v>
      </c>
      <c r="I32" s="19">
        <v>0.9716</v>
      </c>
      <c r="J32" s="19">
        <v>0.9726</v>
      </c>
      <c r="K32" s="19">
        <v>0.9726</v>
      </c>
      <c r="L32" s="19">
        <v>0.9739</v>
      </c>
      <c r="M32" s="19">
        <v>0.9727</v>
      </c>
    </row>
    <row r="33" spans="2:13" ht="14.25">
      <c r="B33" s="23">
        <v>4.6</v>
      </c>
      <c r="C33" s="19">
        <v>0.9621</v>
      </c>
      <c r="D33" s="19">
        <v>0.9690000000000001</v>
      </c>
      <c r="E33" s="19">
        <v>0.9662999999999999</v>
      </c>
      <c r="F33" s="19">
        <v>0.9651000000000001</v>
      </c>
      <c r="G33" s="19">
        <v>0.9652</v>
      </c>
      <c r="H33" s="19">
        <v>0.9723</v>
      </c>
      <c r="I33" s="19">
        <v>0.9702</v>
      </c>
      <c r="J33" s="19">
        <v>0.9697</v>
      </c>
      <c r="K33" s="19">
        <v>0.9706999999999999</v>
      </c>
      <c r="L33" s="19">
        <v>0.9712000000000001</v>
      </c>
      <c r="M33" s="19">
        <v>0.9714</v>
      </c>
    </row>
    <row r="34" spans="2:13" ht="14.25">
      <c r="B34" s="23">
        <v>4.7</v>
      </c>
      <c r="C34" s="19">
        <v>0.9589</v>
      </c>
      <c r="D34" s="19">
        <v>0.9629000000000001</v>
      </c>
      <c r="E34" s="19">
        <v>0.9641</v>
      </c>
      <c r="F34" s="19">
        <v>0.9621999999999999</v>
      </c>
      <c r="G34" s="19">
        <v>0.9640000000000001</v>
      </c>
      <c r="H34" s="19">
        <v>0.9688</v>
      </c>
      <c r="I34" s="19">
        <v>0.9666</v>
      </c>
      <c r="J34" s="19">
        <v>0.9679000000000001</v>
      </c>
      <c r="K34" s="19">
        <v>0.9679000000000001</v>
      </c>
      <c r="L34" s="19">
        <v>0.9699</v>
      </c>
      <c r="M34" s="19">
        <v>0.9711</v>
      </c>
    </row>
    <row r="35" spans="2:13" ht="14.25">
      <c r="B35" s="23">
        <v>4.8</v>
      </c>
      <c r="C35" s="19">
        <v>0.9561</v>
      </c>
      <c r="D35" s="19">
        <v>0.9651000000000001</v>
      </c>
      <c r="E35" s="19">
        <v>0.9618000000000001</v>
      </c>
      <c r="F35" s="19">
        <v>0.9620000000000001</v>
      </c>
      <c r="G35" s="19">
        <v>0.9625</v>
      </c>
      <c r="H35" s="19">
        <v>0.9640000000000001</v>
      </c>
      <c r="I35" s="19">
        <v>0.9645</v>
      </c>
      <c r="J35" s="19">
        <v>0.9673</v>
      </c>
      <c r="K35" s="19">
        <v>0.9676</v>
      </c>
      <c r="L35" s="19">
        <v>0.9697</v>
      </c>
      <c r="M35" s="19">
        <v>0.9695</v>
      </c>
    </row>
    <row r="36" spans="2:13" ht="14.25">
      <c r="B36" s="23">
        <v>4.9</v>
      </c>
      <c r="C36" s="19">
        <v>0.9508</v>
      </c>
      <c r="D36" s="19">
        <v>0.9577</v>
      </c>
      <c r="E36" s="19">
        <v>0.9584999999999999</v>
      </c>
      <c r="F36" s="19">
        <v>0.9581000000000001</v>
      </c>
      <c r="G36" s="19">
        <v>0.9595</v>
      </c>
      <c r="H36" s="19">
        <v>0.9632</v>
      </c>
      <c r="I36" s="19">
        <v>0.9625</v>
      </c>
      <c r="J36" s="19">
        <v>0.9658</v>
      </c>
      <c r="K36" s="19">
        <v>0.9662999999999999</v>
      </c>
      <c r="L36" s="19">
        <v>0.9676</v>
      </c>
      <c r="M36" s="19">
        <v>0.9671</v>
      </c>
    </row>
    <row r="37" spans="2:13" ht="14.25">
      <c r="B37" s="23">
        <v>5</v>
      </c>
      <c r="C37" s="19">
        <v>0.9505</v>
      </c>
      <c r="D37" s="19">
        <v>0.9556</v>
      </c>
      <c r="E37" s="19">
        <v>0.9586</v>
      </c>
      <c r="F37" s="19">
        <v>0.9595999999999999</v>
      </c>
      <c r="G37" s="19">
        <v>0.9590000000000001</v>
      </c>
      <c r="H37" s="19">
        <v>0.9603</v>
      </c>
      <c r="I37" s="19">
        <v>0.9599</v>
      </c>
      <c r="J37" s="19">
        <v>0.9625</v>
      </c>
      <c r="K37" s="19">
        <v>0.9629000000000001</v>
      </c>
      <c r="L37" s="19">
        <v>0.9649</v>
      </c>
      <c r="M37" s="19">
        <v>0.9654</v>
      </c>
    </row>
    <row r="38" spans="2:13" ht="14.25">
      <c r="B38" s="23">
        <v>5.1</v>
      </c>
      <c r="C38" s="19">
        <v>0.9451</v>
      </c>
      <c r="D38" s="19">
        <v>0.95</v>
      </c>
      <c r="E38" s="19">
        <v>0.9521999999999999</v>
      </c>
      <c r="F38" s="19">
        <v>0.9545999999999999</v>
      </c>
      <c r="G38" s="19">
        <v>0.9575</v>
      </c>
      <c r="H38" s="19">
        <v>0.9632</v>
      </c>
      <c r="I38" s="19">
        <v>0.9595</v>
      </c>
      <c r="J38" s="19">
        <v>0.9620000000000001</v>
      </c>
      <c r="K38" s="19">
        <v>0.9619</v>
      </c>
      <c r="L38" s="19">
        <v>0.9629000000000001</v>
      </c>
      <c r="M38" s="19">
        <v>0.963</v>
      </c>
    </row>
    <row r="39" spans="2:13" ht="14.25">
      <c r="B39" s="23">
        <v>5.2</v>
      </c>
      <c r="C39" s="19">
        <v>0.9434999999999999</v>
      </c>
      <c r="D39" s="19">
        <v>0.9521999999999999</v>
      </c>
      <c r="E39" s="19">
        <v>0.9533</v>
      </c>
      <c r="F39" s="19">
        <v>0.9521999999999999</v>
      </c>
      <c r="G39" s="19">
        <v>0.9518000000000001</v>
      </c>
      <c r="H39" s="19">
        <v>0.9556999999999999</v>
      </c>
      <c r="I39" s="19">
        <v>0.9561</v>
      </c>
      <c r="J39" s="19">
        <v>0.9595</v>
      </c>
      <c r="K39" s="19">
        <v>0.9595</v>
      </c>
      <c r="L39" s="19">
        <v>0.9611</v>
      </c>
      <c r="M39" s="19">
        <v>0.9616</v>
      </c>
    </row>
    <row r="40" spans="2:13" ht="14.25">
      <c r="B40" s="23">
        <v>5.3</v>
      </c>
      <c r="C40" s="19">
        <v>0.94</v>
      </c>
      <c r="D40" s="19">
        <v>0.9478</v>
      </c>
      <c r="E40" s="19">
        <v>0.9505</v>
      </c>
      <c r="F40" s="19">
        <v>0.9512999999999999</v>
      </c>
      <c r="G40" s="19">
        <v>0.9521999999999999</v>
      </c>
      <c r="H40" s="19">
        <v>0.9588</v>
      </c>
      <c r="I40" s="19">
        <v>0.9556999999999999</v>
      </c>
      <c r="J40" s="19">
        <v>0.9581000000000001</v>
      </c>
      <c r="K40" s="19">
        <v>0.9589</v>
      </c>
      <c r="L40" s="19">
        <v>0.9601000000000001</v>
      </c>
      <c r="M40" s="19">
        <v>0.9595999999999999</v>
      </c>
    </row>
    <row r="41" spans="2:13" ht="14.25">
      <c r="B41" s="23">
        <v>5.4</v>
      </c>
      <c r="C41" s="19">
        <v>0.9398000000000001</v>
      </c>
      <c r="D41" s="19">
        <v>0.9458</v>
      </c>
      <c r="E41" s="19">
        <v>0.9472</v>
      </c>
      <c r="F41" s="19">
        <v>0.9470999999999999</v>
      </c>
      <c r="G41" s="19">
        <v>0.9476</v>
      </c>
      <c r="H41" s="19">
        <v>0.9503</v>
      </c>
      <c r="I41" s="19">
        <v>0.9518000000000001</v>
      </c>
      <c r="J41" s="19">
        <v>0.9565</v>
      </c>
      <c r="K41" s="19">
        <v>0.956</v>
      </c>
      <c r="L41" s="19">
        <v>0.9573</v>
      </c>
      <c r="M41" s="19">
        <v>0.9578</v>
      </c>
    </row>
    <row r="42" spans="2:13" ht="14.25">
      <c r="B42" s="23">
        <v>5.5</v>
      </c>
      <c r="C42" s="19">
        <v>0.9359000000000001</v>
      </c>
      <c r="D42" s="19">
        <v>0.943</v>
      </c>
      <c r="E42" s="19">
        <v>0.9455</v>
      </c>
      <c r="F42" s="19">
        <v>0.9472</v>
      </c>
      <c r="G42" s="19">
        <v>0.9476</v>
      </c>
      <c r="H42" s="19">
        <v>0.9515</v>
      </c>
      <c r="I42" s="19">
        <v>0.9501999999999999</v>
      </c>
      <c r="J42" s="19">
        <v>0.9548000000000001</v>
      </c>
      <c r="K42" s="19">
        <v>0.9547</v>
      </c>
      <c r="L42" s="19">
        <v>0.9553</v>
      </c>
      <c r="M42" s="19">
        <v>0.956</v>
      </c>
    </row>
    <row r="43" spans="2:13" ht="14.25">
      <c r="B43" s="23">
        <v>5.6</v>
      </c>
      <c r="C43" s="19">
        <v>0.9335</v>
      </c>
      <c r="D43" s="19">
        <v>0.9407</v>
      </c>
      <c r="E43" s="19">
        <v>0.9447</v>
      </c>
      <c r="F43" s="19">
        <v>0.943</v>
      </c>
      <c r="G43" s="19">
        <v>0.9448000000000001</v>
      </c>
      <c r="H43" s="19">
        <v>0.9509000000000001</v>
      </c>
      <c r="I43" s="19">
        <v>0.9498000000000001</v>
      </c>
      <c r="J43" s="19">
        <v>0.9528</v>
      </c>
      <c r="K43" s="19">
        <v>0.9529000000000001</v>
      </c>
      <c r="L43" s="19">
        <v>0.9559000000000001</v>
      </c>
      <c r="M43" s="19">
        <v>0.9553</v>
      </c>
    </row>
    <row r="44" spans="2:13" ht="14.25">
      <c r="B44" s="23">
        <v>5.7</v>
      </c>
      <c r="C44" s="19">
        <v>0.9292</v>
      </c>
      <c r="D44" s="19">
        <v>0.9368000000000001</v>
      </c>
      <c r="E44" s="19">
        <v>0.9420000000000001</v>
      </c>
      <c r="F44" s="19">
        <v>0.9436</v>
      </c>
      <c r="G44" s="19">
        <v>0.9436</v>
      </c>
      <c r="H44" s="19">
        <v>0.9492</v>
      </c>
      <c r="I44" s="19">
        <v>0.9475</v>
      </c>
      <c r="J44" s="19">
        <v>0.9495999999999999</v>
      </c>
      <c r="K44" s="19">
        <v>0.9508</v>
      </c>
      <c r="L44" s="19">
        <v>0.9518000000000001</v>
      </c>
      <c r="M44" s="19">
        <v>0.9515</v>
      </c>
    </row>
    <row r="45" spans="2:13" ht="14.25">
      <c r="B45" s="23">
        <v>5.8</v>
      </c>
      <c r="C45" s="19">
        <v>0.9281</v>
      </c>
      <c r="D45" s="19">
        <v>0.9346</v>
      </c>
      <c r="E45" s="19">
        <v>0.9378</v>
      </c>
      <c r="F45" s="19">
        <v>0.9398000000000001</v>
      </c>
      <c r="G45" s="19">
        <v>0.9415</v>
      </c>
      <c r="H45" s="19">
        <v>0.9493</v>
      </c>
      <c r="I45" s="19">
        <v>0.9457</v>
      </c>
      <c r="J45" s="19">
        <v>0.9478</v>
      </c>
      <c r="K45" s="19">
        <v>0.9487000000000001</v>
      </c>
      <c r="L45" s="19">
        <v>0.95</v>
      </c>
      <c r="M45" s="19">
        <v>0.9494</v>
      </c>
    </row>
    <row r="46" spans="2:13" ht="14.25">
      <c r="B46" s="23">
        <v>5.9</v>
      </c>
      <c r="C46" s="19">
        <v>0.9215000000000001</v>
      </c>
      <c r="D46" s="19">
        <v>0.9304000000000001</v>
      </c>
      <c r="E46" s="19">
        <v>0.9366</v>
      </c>
      <c r="F46" s="19">
        <v>0.9401999999999999</v>
      </c>
      <c r="G46" s="19">
        <v>0.9393</v>
      </c>
      <c r="H46" s="19">
        <v>0.9418000000000001</v>
      </c>
      <c r="I46" s="19">
        <v>0.9418000000000001</v>
      </c>
      <c r="J46" s="19">
        <v>0.9460999999999999</v>
      </c>
      <c r="K46" s="19">
        <v>0.9473</v>
      </c>
      <c r="L46" s="19">
        <v>0.9492</v>
      </c>
      <c r="M46" s="19">
        <v>0.9503</v>
      </c>
    </row>
    <row r="47" spans="2:13" ht="14.25">
      <c r="B47" s="23">
        <v>6</v>
      </c>
      <c r="C47" s="19">
        <v>0.9231999999999999</v>
      </c>
      <c r="D47" s="19">
        <v>0.9329999999999999</v>
      </c>
      <c r="E47" s="19">
        <v>0.937</v>
      </c>
      <c r="F47" s="19">
        <v>0.9351999999999999</v>
      </c>
      <c r="G47" s="19">
        <v>0.9373999999999999</v>
      </c>
      <c r="H47" s="19">
        <v>0.9394</v>
      </c>
      <c r="I47" s="19">
        <v>0.9407</v>
      </c>
      <c r="J47" s="19">
        <v>0.9440999999999999</v>
      </c>
      <c r="K47" s="19">
        <v>0.9440999999999999</v>
      </c>
      <c r="L47" s="19">
        <v>0.9469</v>
      </c>
      <c r="M47" s="19">
        <v>0.9476</v>
      </c>
    </row>
    <row r="48" spans="2:13" ht="14.25">
      <c r="B48" s="23">
        <v>6.1</v>
      </c>
      <c r="C48" s="19">
        <v>0.9179999999999999</v>
      </c>
      <c r="D48" s="19">
        <v>0.9274</v>
      </c>
      <c r="E48" s="19">
        <v>0.9304000000000001</v>
      </c>
      <c r="F48" s="19">
        <v>0.9345</v>
      </c>
      <c r="G48" s="19">
        <v>0.9349</v>
      </c>
      <c r="H48" s="19">
        <v>0.9423999999999999</v>
      </c>
      <c r="I48" s="19">
        <v>0.9401</v>
      </c>
      <c r="J48" s="19">
        <v>0.9423</v>
      </c>
      <c r="K48" s="19">
        <v>0.9419</v>
      </c>
      <c r="L48" s="19">
        <v>0.945</v>
      </c>
      <c r="M48" s="19">
        <v>0.9462</v>
      </c>
    </row>
    <row r="49" spans="2:13" ht="14.25">
      <c r="B49" s="23">
        <v>6.2</v>
      </c>
      <c r="C49" s="19">
        <v>0.9172</v>
      </c>
      <c r="D49" s="19">
        <v>0.925</v>
      </c>
      <c r="E49" s="19">
        <v>0.9327</v>
      </c>
      <c r="F49" s="19">
        <v>0.9323</v>
      </c>
      <c r="G49" s="19">
        <v>0.9337000000000001</v>
      </c>
      <c r="H49" s="19">
        <v>0.9377</v>
      </c>
      <c r="I49" s="19">
        <v>0.9365000000000001</v>
      </c>
      <c r="J49" s="19">
        <v>0.9398000000000001</v>
      </c>
      <c r="K49" s="19">
        <v>0.9415</v>
      </c>
      <c r="L49" s="19">
        <v>0.9444</v>
      </c>
      <c r="M49" s="19">
        <v>0.9447</v>
      </c>
    </row>
    <row r="50" spans="2:13" ht="14.25">
      <c r="B50" s="23">
        <v>6.3</v>
      </c>
      <c r="C50" s="19">
        <v>0.915</v>
      </c>
      <c r="D50" s="19">
        <v>0.9253</v>
      </c>
      <c r="E50" s="19">
        <v>0.9259999999999999</v>
      </c>
      <c r="F50" s="19">
        <v>0.9286</v>
      </c>
      <c r="G50" s="19">
        <v>0.9301</v>
      </c>
      <c r="H50" s="19">
        <v>0.9375</v>
      </c>
      <c r="I50" s="19">
        <v>0.9358</v>
      </c>
      <c r="J50" s="19">
        <v>0.9383</v>
      </c>
      <c r="K50" s="19">
        <v>0.9393</v>
      </c>
      <c r="L50" s="19">
        <v>0.9418000000000001</v>
      </c>
      <c r="M50" s="19">
        <v>0.9422</v>
      </c>
    </row>
    <row r="51" spans="2:13" ht="14.25">
      <c r="B51" s="23">
        <v>6.4</v>
      </c>
      <c r="C51" s="19">
        <v>0.909</v>
      </c>
      <c r="D51" s="19">
        <v>0.9181999999999999</v>
      </c>
      <c r="E51" s="19">
        <v>0.9264</v>
      </c>
      <c r="F51" s="19">
        <v>0.9261</v>
      </c>
      <c r="G51" s="19">
        <v>0.9267</v>
      </c>
      <c r="H51" s="19">
        <v>0.9334</v>
      </c>
      <c r="I51" s="19">
        <v>0.9343</v>
      </c>
      <c r="J51" s="19">
        <v>0.9386</v>
      </c>
      <c r="K51" s="19">
        <v>0.9386</v>
      </c>
      <c r="L51" s="19">
        <v>0.9409000000000001</v>
      </c>
      <c r="M51" s="19">
        <v>0.9406</v>
      </c>
    </row>
    <row r="52" spans="2:13" ht="14.25">
      <c r="B52" s="23">
        <v>6.5</v>
      </c>
      <c r="C52" s="19">
        <v>0.9059</v>
      </c>
      <c r="D52" s="19">
        <v>0.9177</v>
      </c>
      <c r="E52" s="19">
        <v>0.9227</v>
      </c>
      <c r="F52" s="19">
        <v>0.9244</v>
      </c>
      <c r="G52" s="19">
        <v>0.9269</v>
      </c>
      <c r="H52" s="19">
        <v>0.9318000000000001</v>
      </c>
      <c r="I52" s="19">
        <v>0.9334</v>
      </c>
      <c r="J52" s="19">
        <v>0.9351</v>
      </c>
      <c r="K52" s="19">
        <v>0.9359000000000001</v>
      </c>
      <c r="L52" s="19">
        <v>0.9388</v>
      </c>
      <c r="M52" s="19">
        <v>0.9397</v>
      </c>
    </row>
    <row r="53" spans="2:13" ht="14.25">
      <c r="B53" s="23">
        <v>6.6</v>
      </c>
      <c r="C53" s="19">
        <v>0.9031999999999999</v>
      </c>
      <c r="D53" s="19">
        <v>0.9131</v>
      </c>
      <c r="E53" s="19">
        <v>0.9179</v>
      </c>
      <c r="F53" s="19">
        <v>0.9196</v>
      </c>
      <c r="G53" s="19">
        <v>0.9235</v>
      </c>
      <c r="H53" s="19">
        <v>0.9299</v>
      </c>
      <c r="I53" s="19">
        <v>0.9301999999999999</v>
      </c>
      <c r="J53" s="19">
        <v>0.9337000000000001</v>
      </c>
      <c r="K53" s="19">
        <v>0.9348000000000001</v>
      </c>
      <c r="L53" s="19">
        <v>0.9379000000000001</v>
      </c>
      <c r="M53" s="19">
        <v>0.9381999999999999</v>
      </c>
    </row>
    <row r="54" spans="2:13" ht="14.25">
      <c r="B54" s="23">
        <v>6.7</v>
      </c>
      <c r="C54" s="19">
        <v>0.9036</v>
      </c>
      <c r="D54" s="19">
        <v>0.9128000000000001</v>
      </c>
      <c r="E54" s="19">
        <v>0.9148999999999999</v>
      </c>
      <c r="F54" s="19">
        <v>0.9174</v>
      </c>
      <c r="G54" s="19">
        <v>0.9206</v>
      </c>
      <c r="H54" s="19">
        <v>0.9262</v>
      </c>
      <c r="I54" s="19">
        <v>0.9273</v>
      </c>
      <c r="J54" s="19">
        <v>0.9318000000000001</v>
      </c>
      <c r="K54" s="19">
        <v>0.9326000000000001</v>
      </c>
      <c r="L54" s="19">
        <v>0.9353</v>
      </c>
      <c r="M54" s="19">
        <v>0.9356</v>
      </c>
    </row>
    <row r="55" spans="2:13" ht="14.25">
      <c r="B55" s="23">
        <v>6.8</v>
      </c>
      <c r="C55" s="19">
        <v>0.8968</v>
      </c>
      <c r="D55" s="19">
        <v>0.909</v>
      </c>
      <c r="E55" s="19">
        <v>0.9131</v>
      </c>
      <c r="F55" s="19">
        <v>0.9158</v>
      </c>
      <c r="G55" s="19">
        <v>0.9203</v>
      </c>
      <c r="H55" s="19">
        <v>0.929</v>
      </c>
      <c r="I55" s="19">
        <v>0.9262999999999999</v>
      </c>
      <c r="J55" s="19">
        <v>0.9284</v>
      </c>
      <c r="K55" s="19">
        <v>0.9316</v>
      </c>
      <c r="L55" s="19">
        <v>0.9353</v>
      </c>
      <c r="M55" s="19">
        <v>0.9357</v>
      </c>
    </row>
    <row r="56" spans="2:13" ht="14.25">
      <c r="B56" s="23">
        <v>6.9</v>
      </c>
      <c r="C56" s="19">
        <v>0.8959999999999999</v>
      </c>
      <c r="D56" s="19">
        <v>0.907</v>
      </c>
      <c r="E56" s="19">
        <v>0.9104000000000001</v>
      </c>
      <c r="F56" s="19">
        <v>0.9154000000000001</v>
      </c>
      <c r="G56" s="19">
        <v>0.9162</v>
      </c>
      <c r="H56" s="19">
        <v>0.9213</v>
      </c>
      <c r="I56" s="19">
        <v>0.9231</v>
      </c>
      <c r="J56" s="19">
        <v>0.9268000000000001</v>
      </c>
      <c r="K56" s="19">
        <v>0.9287000000000001</v>
      </c>
      <c r="L56" s="19">
        <v>0.9315000000000001</v>
      </c>
      <c r="M56" s="19">
        <v>0.9325</v>
      </c>
    </row>
    <row r="57" spans="2:13" ht="14.25">
      <c r="B57" s="23">
        <v>7</v>
      </c>
      <c r="C57" s="19">
        <v>0.8917</v>
      </c>
      <c r="D57" s="19">
        <v>0.9037999999999999</v>
      </c>
      <c r="E57" s="19">
        <v>0.9077</v>
      </c>
      <c r="F57" s="19">
        <v>0.9105</v>
      </c>
      <c r="G57" s="19">
        <v>0.9156</v>
      </c>
      <c r="H57" s="19">
        <v>0.9204000000000001</v>
      </c>
      <c r="I57" s="19">
        <v>0.922</v>
      </c>
      <c r="J57" s="19">
        <v>0.9248999999999999</v>
      </c>
      <c r="K57" s="19">
        <v>0.9268000000000001</v>
      </c>
      <c r="L57" s="19">
        <v>0.9294</v>
      </c>
      <c r="M57" s="19">
        <v>0.9299</v>
      </c>
    </row>
    <row r="58" spans="2:13" ht="14.25">
      <c r="B58" s="23">
        <v>7.1</v>
      </c>
      <c r="C58" s="19">
        <v>0.8919</v>
      </c>
      <c r="D58" s="19">
        <v>0.9046</v>
      </c>
      <c r="E58" s="19">
        <v>0.9059</v>
      </c>
      <c r="F58" s="19">
        <v>0.9093000000000001</v>
      </c>
      <c r="G58" s="19">
        <v>0.9111</v>
      </c>
      <c r="H58" s="19">
        <v>0.9177</v>
      </c>
      <c r="I58" s="19">
        <v>0.9183</v>
      </c>
      <c r="J58" s="19">
        <v>0.9222</v>
      </c>
      <c r="K58" s="19">
        <v>0.9258</v>
      </c>
      <c r="L58" s="19">
        <v>0.9283</v>
      </c>
      <c r="M58" s="19">
        <v>0.9288</v>
      </c>
    </row>
    <row r="59" spans="2:13" ht="14.25">
      <c r="B59" s="23">
        <v>7.2</v>
      </c>
      <c r="C59" s="19">
        <v>0.8881</v>
      </c>
      <c r="D59" s="19">
        <v>0.8979</v>
      </c>
      <c r="E59" s="19">
        <v>0.902</v>
      </c>
      <c r="F59" s="19">
        <v>0.9057999999999999</v>
      </c>
      <c r="G59" s="19">
        <v>0.9106000000000001</v>
      </c>
      <c r="H59" s="19">
        <v>0.9172</v>
      </c>
      <c r="I59" s="19">
        <v>0.9167000000000001</v>
      </c>
      <c r="J59" s="19">
        <v>0.9206</v>
      </c>
      <c r="K59" s="19">
        <v>0.9229999999999999</v>
      </c>
      <c r="L59" s="19">
        <v>0.9262999999999999</v>
      </c>
      <c r="M59" s="19">
        <v>0.9268000000000001</v>
      </c>
    </row>
    <row r="60" spans="2:13" ht="14.25">
      <c r="B60" s="23">
        <v>7.3</v>
      </c>
      <c r="C60" s="19">
        <v>0.8818</v>
      </c>
      <c r="D60" s="19">
        <v>0.8945000000000001</v>
      </c>
      <c r="E60" s="19">
        <v>0.8969</v>
      </c>
      <c r="F60" s="19">
        <v>0.902</v>
      </c>
      <c r="G60" s="19">
        <v>0.9059</v>
      </c>
      <c r="H60" s="19">
        <v>0.9155</v>
      </c>
      <c r="I60" s="19">
        <v>0.9148000000000001</v>
      </c>
      <c r="J60" s="19">
        <v>0.9186</v>
      </c>
      <c r="K60" s="19">
        <v>0.9227</v>
      </c>
      <c r="L60" s="19">
        <v>0.9257</v>
      </c>
      <c r="M60" s="19">
        <v>0.9251999999999999</v>
      </c>
    </row>
    <row r="61" spans="2:13" ht="14.25">
      <c r="B61" s="23">
        <v>7.4</v>
      </c>
      <c r="C61" s="19">
        <v>0.8815000000000001</v>
      </c>
      <c r="D61" s="19">
        <v>0.8904000000000001</v>
      </c>
      <c r="E61" s="19">
        <v>0.8975</v>
      </c>
      <c r="F61" s="19">
        <v>0.9018</v>
      </c>
      <c r="G61" s="19">
        <v>0.9061</v>
      </c>
      <c r="H61" s="19">
        <v>0.9129</v>
      </c>
      <c r="I61" s="19">
        <v>0.9131</v>
      </c>
      <c r="J61" s="19">
        <v>0.9173</v>
      </c>
      <c r="K61" s="19">
        <v>0.9204000000000001</v>
      </c>
      <c r="L61" s="19">
        <v>0.9225</v>
      </c>
      <c r="M61" s="19">
        <v>0.9224</v>
      </c>
    </row>
    <row r="62" spans="2:13" ht="14.25">
      <c r="B62" s="23">
        <v>7.5</v>
      </c>
      <c r="C62" s="19">
        <v>0.8784000000000001</v>
      </c>
      <c r="D62" s="19">
        <v>0.8894</v>
      </c>
      <c r="E62" s="19">
        <v>0.8961</v>
      </c>
      <c r="F62" s="19">
        <v>0.8995000000000001</v>
      </c>
      <c r="G62" s="19">
        <v>0.9020999999999999</v>
      </c>
      <c r="H62" s="19">
        <v>0.9093000000000001</v>
      </c>
      <c r="I62" s="19">
        <v>0.9112</v>
      </c>
      <c r="J62" s="19">
        <v>0.9157</v>
      </c>
      <c r="K62" s="19">
        <v>0.9181999999999999</v>
      </c>
      <c r="L62" s="19">
        <v>0.9203</v>
      </c>
      <c r="M62" s="19">
        <v>0.9208</v>
      </c>
    </row>
    <row r="63" spans="2:13" ht="14.25">
      <c r="B63" s="23">
        <v>7.6</v>
      </c>
      <c r="C63" s="19">
        <v>0.8745999999999999</v>
      </c>
      <c r="D63" s="19">
        <v>0.8861</v>
      </c>
      <c r="E63" s="19">
        <v>0.8933</v>
      </c>
      <c r="F63" s="19">
        <v>0.8989</v>
      </c>
      <c r="G63" s="19">
        <v>0.9007</v>
      </c>
      <c r="H63" s="19">
        <v>0.9066</v>
      </c>
      <c r="I63" s="19">
        <v>0.9092</v>
      </c>
      <c r="J63" s="19">
        <v>0.914</v>
      </c>
      <c r="K63" s="19">
        <v>0.9165000000000001</v>
      </c>
      <c r="L63" s="19">
        <v>0.9198000000000001</v>
      </c>
      <c r="M63" s="19">
        <v>0.9198999999999999</v>
      </c>
    </row>
    <row r="64" spans="2:13" ht="14.25">
      <c r="B64" s="23">
        <v>7.7</v>
      </c>
      <c r="C64" s="19">
        <v>0.8745</v>
      </c>
      <c r="D64" s="19">
        <v>0.8865999999999999</v>
      </c>
      <c r="E64" s="19">
        <v>0.8906999999999999</v>
      </c>
      <c r="F64" s="19">
        <v>0.8936</v>
      </c>
      <c r="G64" s="19">
        <v>0.8978</v>
      </c>
      <c r="H64" s="19">
        <v>0.9039</v>
      </c>
      <c r="I64" s="19">
        <v>0.9053</v>
      </c>
      <c r="J64" s="19">
        <v>0.9109</v>
      </c>
      <c r="K64" s="19">
        <v>0.9144</v>
      </c>
      <c r="L64" s="19">
        <v>0.9176000000000001</v>
      </c>
      <c r="M64" s="19">
        <v>0.9181999999999999</v>
      </c>
    </row>
    <row r="65" spans="2:13" ht="14.25">
      <c r="B65" s="23">
        <v>7.8</v>
      </c>
      <c r="C65" s="19">
        <v>0.8675</v>
      </c>
      <c r="D65" s="19">
        <v>0.8815999999999999</v>
      </c>
      <c r="E65" s="19">
        <v>0.8872</v>
      </c>
      <c r="F65" s="19">
        <v>0.8936</v>
      </c>
      <c r="G65" s="19">
        <v>0.8956000000000001</v>
      </c>
      <c r="H65" s="19">
        <v>0.9017000000000001</v>
      </c>
      <c r="I65" s="19">
        <v>0.904</v>
      </c>
      <c r="J65" s="19">
        <v>0.9092</v>
      </c>
      <c r="K65" s="19">
        <v>0.9120999999999999</v>
      </c>
      <c r="L65" s="19">
        <v>0.9154000000000001</v>
      </c>
      <c r="M65" s="19">
        <v>0.917</v>
      </c>
    </row>
    <row r="66" spans="2:13" ht="14.25">
      <c r="B66" s="23">
        <v>7.9</v>
      </c>
      <c r="C66" s="19">
        <v>0.8682</v>
      </c>
      <c r="D66" s="19">
        <v>0.8801000000000001</v>
      </c>
      <c r="E66" s="19">
        <v>0.8855</v>
      </c>
      <c r="F66" s="19">
        <v>0.8905</v>
      </c>
      <c r="G66" s="19">
        <v>0.8936</v>
      </c>
      <c r="H66" s="19">
        <v>0.9004000000000001</v>
      </c>
      <c r="I66" s="19">
        <v>0.9023</v>
      </c>
      <c r="J66" s="19">
        <v>0.9068</v>
      </c>
      <c r="K66" s="19">
        <v>0.9094</v>
      </c>
      <c r="L66" s="19">
        <v>0.9120999999999999</v>
      </c>
      <c r="M66" s="19">
        <v>0.9136</v>
      </c>
    </row>
    <row r="67" spans="2:13" ht="14.25">
      <c r="B67" s="23">
        <v>8</v>
      </c>
      <c r="C67" s="19">
        <v>0.8634000000000001</v>
      </c>
      <c r="D67" s="19">
        <v>0.8776</v>
      </c>
      <c r="E67" s="19">
        <v>0.883</v>
      </c>
      <c r="F67" s="19">
        <v>0.8898</v>
      </c>
      <c r="G67" s="19">
        <v>0.8922</v>
      </c>
      <c r="H67" s="19">
        <v>0.8996999999999999</v>
      </c>
      <c r="I67" s="19">
        <v>0.9004000000000001</v>
      </c>
      <c r="J67" s="19">
        <v>0.9061</v>
      </c>
      <c r="K67" s="19">
        <v>0.9087000000000001</v>
      </c>
      <c r="L67" s="19">
        <v>0.9104000000000001</v>
      </c>
      <c r="M67" s="19">
        <v>0.9118999999999999</v>
      </c>
    </row>
    <row r="68" spans="2:13" ht="14.25">
      <c r="B68" s="23">
        <v>8.1</v>
      </c>
      <c r="C68" s="19">
        <v>0.8648</v>
      </c>
      <c r="D68" s="19">
        <v>0.8742</v>
      </c>
      <c r="E68" s="19">
        <v>0.8818</v>
      </c>
      <c r="F68" s="19">
        <v>0.8881999999999999</v>
      </c>
      <c r="G68" s="19">
        <v>0.8887999999999999</v>
      </c>
      <c r="H68" s="19">
        <v>0.8964</v>
      </c>
      <c r="I68" s="19">
        <v>0.8992</v>
      </c>
      <c r="J68" s="19">
        <v>0.9027</v>
      </c>
      <c r="K68" s="19">
        <v>0.9055</v>
      </c>
      <c r="L68" s="19">
        <v>0.9098</v>
      </c>
      <c r="M68" s="19">
        <v>0.9116</v>
      </c>
    </row>
    <row r="69" spans="2:13" ht="14.25">
      <c r="B69" s="23">
        <v>8.2</v>
      </c>
      <c r="C69" s="19">
        <v>0.8558</v>
      </c>
      <c r="D69" s="19">
        <v>0.8704000000000001</v>
      </c>
      <c r="E69" s="19">
        <v>0.8776999999999999</v>
      </c>
      <c r="F69" s="19">
        <v>0.8837999999999999</v>
      </c>
      <c r="G69" s="19">
        <v>0.8879</v>
      </c>
      <c r="H69" s="19">
        <v>0.8966</v>
      </c>
      <c r="I69" s="19">
        <v>0.897</v>
      </c>
      <c r="J69" s="19">
        <v>0.9012</v>
      </c>
      <c r="K69" s="19">
        <v>0.9037000000000001</v>
      </c>
      <c r="L69" s="19">
        <v>0.907</v>
      </c>
      <c r="M69" s="19">
        <v>0.9087999999999999</v>
      </c>
    </row>
    <row r="70" spans="2:13" ht="14.25">
      <c r="B70" s="23">
        <v>8.3</v>
      </c>
      <c r="C70" s="19">
        <v>0.8565999999999999</v>
      </c>
      <c r="D70" s="19">
        <v>0.8668</v>
      </c>
      <c r="E70" s="19">
        <v>0.8765000000000001</v>
      </c>
      <c r="F70" s="19">
        <v>0.8794</v>
      </c>
      <c r="G70" s="19">
        <v>0.883</v>
      </c>
      <c r="H70" s="19">
        <v>0.8931</v>
      </c>
      <c r="I70" s="19">
        <v>0.8937999999999999</v>
      </c>
      <c r="J70" s="19">
        <v>0.8984000000000001</v>
      </c>
      <c r="K70" s="19">
        <v>0.9020999999999999</v>
      </c>
      <c r="L70" s="19">
        <v>0.9053</v>
      </c>
      <c r="M70" s="19">
        <v>0.9064</v>
      </c>
    </row>
    <row r="71" spans="2:13" ht="14.25">
      <c r="B71" s="23">
        <v>8.4</v>
      </c>
      <c r="C71" s="19">
        <v>0.853</v>
      </c>
      <c r="D71" s="19">
        <v>0.8656</v>
      </c>
      <c r="E71" s="19">
        <v>0.8734999999999999</v>
      </c>
      <c r="F71" s="19">
        <v>0.8795999999999999</v>
      </c>
      <c r="G71" s="19">
        <v>0.8856</v>
      </c>
      <c r="H71" s="19">
        <v>0.8924</v>
      </c>
      <c r="I71" s="19">
        <v>0.8925</v>
      </c>
      <c r="J71" s="19">
        <v>0.8976999999999999</v>
      </c>
      <c r="K71" s="19">
        <v>0.9009</v>
      </c>
      <c r="L71" s="19">
        <v>0.9041</v>
      </c>
      <c r="M71" s="19">
        <v>0.9048999999999999</v>
      </c>
    </row>
    <row r="72" spans="2:13" ht="14.25">
      <c r="B72" s="23">
        <v>8.5</v>
      </c>
      <c r="C72" s="19">
        <v>0.8515999999999999</v>
      </c>
      <c r="D72" s="19">
        <v>0.8621</v>
      </c>
      <c r="E72" s="19">
        <v>0.871</v>
      </c>
      <c r="F72" s="19">
        <v>0.8758</v>
      </c>
      <c r="G72" s="19">
        <v>0.8787</v>
      </c>
      <c r="H72" s="19">
        <v>0.8873000000000001</v>
      </c>
      <c r="I72" s="19">
        <v>0.8896</v>
      </c>
      <c r="J72" s="19">
        <v>0.8956000000000001</v>
      </c>
      <c r="K72" s="19">
        <v>0.8986</v>
      </c>
      <c r="L72" s="19">
        <v>0.9013</v>
      </c>
      <c r="M72" s="19">
        <v>0.9025</v>
      </c>
    </row>
    <row r="73" spans="2:13" ht="14.25">
      <c r="B73" s="23">
        <v>8.6</v>
      </c>
      <c r="C73" s="19">
        <v>0.8478</v>
      </c>
      <c r="D73" s="19">
        <v>0.8597</v>
      </c>
      <c r="E73" s="19">
        <v>0.8676</v>
      </c>
      <c r="F73" s="19">
        <v>0.8765000000000001</v>
      </c>
      <c r="G73" s="19">
        <v>0.8784000000000001</v>
      </c>
      <c r="H73" s="19">
        <v>0.8839</v>
      </c>
      <c r="I73" s="19">
        <v>0.8883</v>
      </c>
      <c r="J73" s="19">
        <v>0.8942</v>
      </c>
      <c r="K73" s="19">
        <v>0.8963</v>
      </c>
      <c r="L73" s="19">
        <v>0.8989</v>
      </c>
      <c r="M73" s="19">
        <v>0.9012</v>
      </c>
    </row>
    <row r="74" spans="2:13" ht="14.25">
      <c r="B74" s="23">
        <v>8.7</v>
      </c>
      <c r="C74" s="19">
        <v>0.8479000000000001</v>
      </c>
      <c r="D74" s="19">
        <v>0.8587</v>
      </c>
      <c r="E74" s="19">
        <v>0.8665999999999999</v>
      </c>
      <c r="F74" s="19">
        <v>0.8697</v>
      </c>
      <c r="G74" s="19">
        <v>0.8734999999999999</v>
      </c>
      <c r="H74" s="19">
        <v>0.8837</v>
      </c>
      <c r="I74" s="19">
        <v>0.8869</v>
      </c>
      <c r="J74" s="19">
        <v>0.8911</v>
      </c>
      <c r="K74" s="19">
        <v>0.8935</v>
      </c>
      <c r="L74" s="19">
        <v>0.8970999999999999</v>
      </c>
      <c r="M74" s="19">
        <v>0.8998999999999999</v>
      </c>
    </row>
    <row r="75" spans="2:13" ht="14.25">
      <c r="B75" s="23">
        <v>8.8</v>
      </c>
      <c r="C75" s="19">
        <v>0.8422</v>
      </c>
      <c r="D75" s="19">
        <v>0.8543999999999999</v>
      </c>
      <c r="E75" s="19">
        <v>0.8636</v>
      </c>
      <c r="F75" s="19">
        <v>0.8682</v>
      </c>
      <c r="G75" s="19">
        <v>0.8704000000000001</v>
      </c>
      <c r="H75" s="19">
        <v>0.8792</v>
      </c>
      <c r="I75" s="19">
        <v>0.8835999999999999</v>
      </c>
      <c r="J75" s="19">
        <v>0.8895000000000001</v>
      </c>
      <c r="K75" s="19">
        <v>0.8928</v>
      </c>
      <c r="L75" s="19">
        <v>0.895</v>
      </c>
      <c r="M75" s="19">
        <v>0.8967</v>
      </c>
    </row>
    <row r="76" spans="2:13" ht="14.25">
      <c r="B76" s="23">
        <v>8.9</v>
      </c>
      <c r="C76" s="19">
        <v>0.8370000000000001</v>
      </c>
      <c r="D76" s="19">
        <v>0.8515999999999999</v>
      </c>
      <c r="E76" s="19">
        <v>0.8599</v>
      </c>
      <c r="F76" s="19">
        <v>0.8661</v>
      </c>
      <c r="G76" s="19">
        <v>0.8697</v>
      </c>
      <c r="H76" s="19">
        <v>0.8785</v>
      </c>
      <c r="I76" s="19">
        <v>0.8820999999999999</v>
      </c>
      <c r="J76" s="19">
        <v>0.8884000000000001</v>
      </c>
      <c r="K76" s="19">
        <v>0.8916</v>
      </c>
      <c r="L76" s="19">
        <v>0.8942</v>
      </c>
      <c r="M76" s="19">
        <v>0.8956000000000001</v>
      </c>
    </row>
    <row r="77" spans="2:13" ht="14.25">
      <c r="B77" s="23">
        <v>9</v>
      </c>
      <c r="C77" s="19">
        <v>0.8347</v>
      </c>
      <c r="D77" s="19">
        <v>0.8495</v>
      </c>
      <c r="E77" s="19">
        <v>0.8572</v>
      </c>
      <c r="F77" s="19">
        <v>0.8631</v>
      </c>
      <c r="G77" s="19">
        <v>0.8656</v>
      </c>
      <c r="H77" s="19">
        <v>0.8759</v>
      </c>
      <c r="I77" s="19">
        <v>0.8806999999999999</v>
      </c>
      <c r="J77" s="19">
        <v>0.8865999999999999</v>
      </c>
      <c r="K77" s="19">
        <v>0.8893000000000001</v>
      </c>
      <c r="L77" s="19">
        <v>0.8913</v>
      </c>
      <c r="M77" s="19">
        <v>0.8934000000000001</v>
      </c>
    </row>
    <row r="78" spans="2:13" ht="14.25">
      <c r="B78" s="23">
        <v>9.1</v>
      </c>
      <c r="C78" s="19">
        <v>0.8340000000000001</v>
      </c>
      <c r="D78" s="19">
        <v>0.8459</v>
      </c>
      <c r="E78" s="19">
        <v>0.8561</v>
      </c>
      <c r="F78" s="19">
        <v>0.8629000000000001</v>
      </c>
      <c r="G78" s="19">
        <v>0.866</v>
      </c>
      <c r="H78" s="19">
        <v>0.8762000000000001</v>
      </c>
      <c r="I78" s="19">
        <v>0.8792</v>
      </c>
      <c r="J78" s="19">
        <v>0.8834000000000001</v>
      </c>
      <c r="K78" s="19">
        <v>0.8875</v>
      </c>
      <c r="L78" s="19">
        <v>0.8908</v>
      </c>
      <c r="M78" s="19">
        <v>0.8916</v>
      </c>
    </row>
    <row r="79" spans="2:13" ht="14.25">
      <c r="B79" s="23">
        <v>9.2</v>
      </c>
      <c r="C79" s="19">
        <v>0.8287</v>
      </c>
      <c r="D79" s="19">
        <v>0.8437</v>
      </c>
      <c r="E79" s="19">
        <v>0.8531</v>
      </c>
      <c r="F79" s="19">
        <v>0.8588</v>
      </c>
      <c r="G79" s="19">
        <v>0.863</v>
      </c>
      <c r="H79" s="19">
        <v>0.8717</v>
      </c>
      <c r="I79" s="19">
        <v>0.8759</v>
      </c>
      <c r="J79" s="19">
        <v>0.8815999999999999</v>
      </c>
      <c r="K79" s="19">
        <v>0.8863</v>
      </c>
      <c r="L79" s="19">
        <v>0.8892</v>
      </c>
      <c r="M79" s="19">
        <v>0.8887</v>
      </c>
    </row>
    <row r="80" spans="2:13" ht="14.25">
      <c r="B80" s="23">
        <v>9.3</v>
      </c>
      <c r="C80" s="19">
        <v>0.8268000000000001</v>
      </c>
      <c r="D80" s="19">
        <v>0.8409</v>
      </c>
      <c r="E80" s="19">
        <v>0.8501000000000001</v>
      </c>
      <c r="F80" s="19">
        <v>0.8571</v>
      </c>
      <c r="G80" s="19">
        <v>0.8606</v>
      </c>
      <c r="H80" s="19">
        <v>0.8714</v>
      </c>
      <c r="I80" s="19">
        <v>0.8741</v>
      </c>
      <c r="J80" s="19">
        <v>0.8787999999999999</v>
      </c>
      <c r="K80" s="19">
        <v>0.8828</v>
      </c>
      <c r="L80" s="19">
        <v>0.8867</v>
      </c>
      <c r="M80" s="19">
        <v>0.8898999999999999</v>
      </c>
    </row>
    <row r="81" spans="2:13" ht="14.25">
      <c r="B81" s="23">
        <v>9.4</v>
      </c>
      <c r="C81" s="19">
        <v>0.8248000000000001</v>
      </c>
      <c r="D81" s="19">
        <v>0.8421</v>
      </c>
      <c r="E81" s="19">
        <v>0.8478</v>
      </c>
      <c r="F81" s="19">
        <v>0.8536</v>
      </c>
      <c r="G81" s="19">
        <v>0.8592</v>
      </c>
      <c r="H81" s="19">
        <v>0.8673000000000001</v>
      </c>
      <c r="I81" s="19">
        <v>0.871</v>
      </c>
      <c r="J81" s="19">
        <v>0.8774</v>
      </c>
      <c r="K81" s="19">
        <v>0.8809</v>
      </c>
      <c r="L81" s="19">
        <v>0.884</v>
      </c>
      <c r="M81" s="19">
        <v>0.8858</v>
      </c>
    </row>
    <row r="82" spans="2:13" ht="14.25">
      <c r="B82" s="23">
        <v>9.5</v>
      </c>
      <c r="C82" s="19">
        <v>0.8214</v>
      </c>
      <c r="D82" s="19">
        <v>0.8342</v>
      </c>
      <c r="E82" s="19">
        <v>0.8443</v>
      </c>
      <c r="F82" s="19">
        <v>0.8522</v>
      </c>
      <c r="G82" s="19">
        <v>0.8562000000000001</v>
      </c>
      <c r="H82" s="19">
        <v>0.8656999999999999</v>
      </c>
      <c r="I82" s="19">
        <v>0.8684000000000001</v>
      </c>
      <c r="J82" s="19">
        <v>0.8758</v>
      </c>
      <c r="K82" s="19">
        <v>0.8803</v>
      </c>
      <c r="L82" s="19">
        <v>0.883</v>
      </c>
      <c r="M82" s="19">
        <v>0.8859</v>
      </c>
    </row>
    <row r="83" spans="2:13" ht="14.25">
      <c r="B83" s="23">
        <v>9.6</v>
      </c>
      <c r="C83" s="19">
        <v>0.8197</v>
      </c>
      <c r="D83" s="19">
        <v>0.8345</v>
      </c>
      <c r="E83" s="19">
        <v>0.8423999999999999</v>
      </c>
      <c r="F83" s="19">
        <v>0.8491</v>
      </c>
      <c r="G83" s="19">
        <v>0.8542000000000001</v>
      </c>
      <c r="H83" s="19">
        <v>0.8643000000000001</v>
      </c>
      <c r="I83" s="19">
        <v>0.868</v>
      </c>
      <c r="J83" s="19">
        <v>0.8743000000000001</v>
      </c>
      <c r="K83" s="19">
        <v>0.8789</v>
      </c>
      <c r="L83" s="19">
        <v>0.8820999999999999</v>
      </c>
      <c r="M83" s="19">
        <v>0.8835999999999999</v>
      </c>
    </row>
    <row r="84" spans="2:13" ht="14.25">
      <c r="B84" s="23">
        <v>9.7</v>
      </c>
      <c r="C84" s="19">
        <v>0.8159000000000001</v>
      </c>
      <c r="D84" s="19">
        <v>0.8299</v>
      </c>
      <c r="E84" s="19">
        <v>0.8382</v>
      </c>
      <c r="F84" s="19">
        <v>0.8454999999999999</v>
      </c>
      <c r="G84" s="19">
        <v>0.8501000000000001</v>
      </c>
      <c r="H84" s="19">
        <v>0.8615</v>
      </c>
      <c r="I84" s="19">
        <v>0.8665</v>
      </c>
      <c r="J84" s="19">
        <v>0.8724</v>
      </c>
      <c r="K84" s="19">
        <v>0.8759999999999999</v>
      </c>
      <c r="L84" s="19">
        <v>0.8793000000000001</v>
      </c>
      <c r="M84" s="19">
        <v>0.8819</v>
      </c>
    </row>
    <row r="85" spans="2:13" ht="14.25">
      <c r="B85" s="23">
        <v>9.8</v>
      </c>
      <c r="C85" s="19">
        <v>0.8142</v>
      </c>
      <c r="D85" s="19">
        <v>0.8283</v>
      </c>
      <c r="E85" s="19">
        <v>0.8369</v>
      </c>
      <c r="F85" s="19">
        <v>0.8441</v>
      </c>
      <c r="G85" s="19">
        <v>0.8487</v>
      </c>
      <c r="H85" s="19">
        <v>0.8593999999999999</v>
      </c>
      <c r="I85" s="19">
        <v>0.865</v>
      </c>
      <c r="J85" s="19">
        <v>0.8704000000000001</v>
      </c>
      <c r="K85" s="19">
        <v>0.873</v>
      </c>
      <c r="L85" s="19">
        <v>0.8762000000000001</v>
      </c>
      <c r="M85" s="19">
        <v>0.8795000000000001</v>
      </c>
    </row>
    <row r="86" spans="2:13" ht="14.25">
      <c r="B86" s="23">
        <v>9.9</v>
      </c>
      <c r="C86" s="19">
        <v>0.8111</v>
      </c>
      <c r="D86" s="19">
        <v>0.8268000000000001</v>
      </c>
      <c r="E86" s="19">
        <v>0.8345999999999999</v>
      </c>
      <c r="F86" s="19">
        <v>0.8423</v>
      </c>
      <c r="G86" s="19">
        <v>0.8473999999999999</v>
      </c>
      <c r="H86" s="19">
        <v>0.8556</v>
      </c>
      <c r="I86" s="19">
        <v>0.8603000000000001</v>
      </c>
      <c r="J86" s="19">
        <v>0.8668</v>
      </c>
      <c r="K86" s="19">
        <v>0.871</v>
      </c>
      <c r="L86" s="19">
        <v>0.8745999999999999</v>
      </c>
      <c r="M86" s="19">
        <v>0.8768</v>
      </c>
    </row>
    <row r="87" spans="2:13" ht="14.25">
      <c r="B87" s="23">
        <v>10</v>
      </c>
      <c r="C87" s="19">
        <v>0.8094</v>
      </c>
      <c r="D87" s="19">
        <v>0.8234</v>
      </c>
      <c r="E87" s="19">
        <v>0.8318000000000001</v>
      </c>
      <c r="F87" s="19">
        <v>0.8384</v>
      </c>
      <c r="G87" s="19">
        <v>0.843</v>
      </c>
      <c r="H87" s="19">
        <v>0.8531</v>
      </c>
      <c r="I87" s="19">
        <v>0.8584</v>
      </c>
      <c r="J87" s="19">
        <v>0.8661</v>
      </c>
      <c r="K87" s="19">
        <v>0.8704000000000001</v>
      </c>
      <c r="L87" s="19">
        <v>0.8736</v>
      </c>
      <c r="M87" s="19">
        <v>0.8763</v>
      </c>
    </row>
    <row r="88" spans="2:13" ht="14.25">
      <c r="B88" s="23">
        <v>10.1</v>
      </c>
      <c r="C88" s="19">
        <v>0.8047</v>
      </c>
      <c r="D88" s="19">
        <v>0.8205</v>
      </c>
      <c r="E88" s="19">
        <v>0.8291</v>
      </c>
      <c r="F88" s="19">
        <v>0.8371999999999999</v>
      </c>
      <c r="G88" s="19">
        <v>0.8423</v>
      </c>
      <c r="H88" s="19">
        <v>0.8511</v>
      </c>
      <c r="I88" s="19">
        <v>0.8572</v>
      </c>
      <c r="J88" s="19">
        <v>0.8641</v>
      </c>
      <c r="K88" s="19">
        <v>0.8684000000000001</v>
      </c>
      <c r="L88" s="19">
        <v>0.872</v>
      </c>
      <c r="M88" s="19">
        <v>0.8742</v>
      </c>
    </row>
    <row r="89" spans="2:13" ht="14.25">
      <c r="B89" s="23">
        <v>10.2</v>
      </c>
      <c r="C89" s="19">
        <v>0.8029999999999999</v>
      </c>
      <c r="D89" s="19">
        <v>0.8179000000000001</v>
      </c>
      <c r="E89" s="19">
        <v>0.8273999999999999</v>
      </c>
      <c r="F89" s="19">
        <v>0.8339</v>
      </c>
      <c r="G89" s="19">
        <v>0.8384</v>
      </c>
      <c r="H89" s="19">
        <v>0.8498</v>
      </c>
      <c r="I89" s="19">
        <v>0.8549</v>
      </c>
      <c r="J89" s="19">
        <v>0.861</v>
      </c>
      <c r="K89" s="19">
        <v>0.8663</v>
      </c>
      <c r="L89" s="19">
        <v>0.8704000000000001</v>
      </c>
      <c r="M89" s="19">
        <v>0.8711</v>
      </c>
    </row>
    <row r="90" spans="2:13" ht="14.25">
      <c r="B90" s="23">
        <v>10.3</v>
      </c>
      <c r="C90" s="19">
        <v>0.7998999999999999</v>
      </c>
      <c r="D90" s="19">
        <v>0.8127</v>
      </c>
      <c r="E90" s="19">
        <v>0.8226</v>
      </c>
      <c r="F90" s="19">
        <v>0.8326</v>
      </c>
      <c r="G90" s="19">
        <v>0.8373</v>
      </c>
      <c r="H90" s="19">
        <v>0.8454999999999999</v>
      </c>
      <c r="I90" s="19">
        <v>0.852</v>
      </c>
      <c r="J90" s="19">
        <v>0.8590000000000001</v>
      </c>
      <c r="K90" s="19">
        <v>0.8639</v>
      </c>
      <c r="L90" s="19">
        <v>0.8676999999999999</v>
      </c>
      <c r="M90" s="19">
        <v>0.8692</v>
      </c>
    </row>
    <row r="91" spans="2:13" ht="14.25">
      <c r="B91" s="23">
        <v>10.4</v>
      </c>
      <c r="C91" s="19">
        <v>0.7977</v>
      </c>
      <c r="D91" s="19">
        <v>0.8127</v>
      </c>
      <c r="E91" s="19">
        <v>0.8236</v>
      </c>
      <c r="F91" s="19">
        <v>0.831</v>
      </c>
      <c r="G91" s="19">
        <v>0.836</v>
      </c>
      <c r="H91" s="19">
        <v>0.8469</v>
      </c>
      <c r="I91" s="19">
        <v>0.8495</v>
      </c>
      <c r="J91" s="19">
        <v>0.8553000000000001</v>
      </c>
      <c r="K91" s="19">
        <v>0.8613</v>
      </c>
      <c r="L91" s="19">
        <v>0.8669</v>
      </c>
      <c r="M91" s="19">
        <v>0.8702</v>
      </c>
    </row>
    <row r="92" spans="2:13" ht="14.25">
      <c r="B92" s="23">
        <v>10.5</v>
      </c>
      <c r="C92" s="19">
        <v>0.7955</v>
      </c>
      <c r="D92" s="19">
        <v>0.8090999999999999</v>
      </c>
      <c r="E92" s="19">
        <v>0.8190000000000001</v>
      </c>
      <c r="F92" s="19">
        <v>0.828</v>
      </c>
      <c r="G92" s="19">
        <v>0.8326</v>
      </c>
      <c r="H92" s="19">
        <v>0.8427</v>
      </c>
      <c r="I92" s="19">
        <v>0.8497</v>
      </c>
      <c r="J92" s="19">
        <v>0.8556</v>
      </c>
      <c r="K92" s="19">
        <v>0.86</v>
      </c>
      <c r="L92" s="19">
        <v>0.8642</v>
      </c>
      <c r="M92" s="19">
        <v>0.8662000000000001</v>
      </c>
    </row>
    <row r="93" spans="2:13" ht="14.25">
      <c r="B93" s="23">
        <v>10.6</v>
      </c>
      <c r="C93" s="19">
        <v>0.7928000000000001</v>
      </c>
      <c r="D93" s="19">
        <v>0.8081999999999999</v>
      </c>
      <c r="E93" s="19">
        <v>0.8173</v>
      </c>
      <c r="F93" s="19">
        <v>0.8247</v>
      </c>
      <c r="G93" s="19">
        <v>0.8318000000000001</v>
      </c>
      <c r="H93" s="19">
        <v>0.8434999999999999</v>
      </c>
      <c r="I93" s="19">
        <v>0.8462000000000001</v>
      </c>
      <c r="J93" s="19">
        <v>0.8525</v>
      </c>
      <c r="K93" s="19">
        <v>0.857</v>
      </c>
      <c r="L93" s="19">
        <v>0.8603000000000001</v>
      </c>
      <c r="M93" s="19">
        <v>0.8631</v>
      </c>
    </row>
    <row r="94" spans="2:13" ht="14.25">
      <c r="B94" s="23">
        <v>10.7</v>
      </c>
      <c r="C94" s="19">
        <v>0.7893000000000001</v>
      </c>
      <c r="D94" s="19">
        <v>0.8046</v>
      </c>
      <c r="E94" s="19">
        <v>0.8134</v>
      </c>
      <c r="F94" s="19">
        <v>0.8204</v>
      </c>
      <c r="G94" s="19">
        <v>0.8254</v>
      </c>
      <c r="H94" s="19">
        <v>0.8386</v>
      </c>
      <c r="I94" s="19">
        <v>0.8454</v>
      </c>
      <c r="J94" s="19">
        <v>0.8517</v>
      </c>
      <c r="K94" s="19">
        <v>0.8556999999999999</v>
      </c>
      <c r="L94" s="19">
        <v>0.8583</v>
      </c>
      <c r="M94" s="19">
        <v>0.8614</v>
      </c>
    </row>
    <row r="95" spans="2:13" ht="14.25">
      <c r="B95" s="23">
        <v>10.8</v>
      </c>
      <c r="C95" s="19">
        <v>0.7881</v>
      </c>
      <c r="D95" s="19">
        <v>0.8015000000000001</v>
      </c>
      <c r="E95" s="19">
        <v>0.8125</v>
      </c>
      <c r="F95" s="19">
        <v>0.8218000000000001</v>
      </c>
      <c r="G95" s="19">
        <v>0.8268000000000001</v>
      </c>
      <c r="H95" s="19">
        <v>0.8382999999999999</v>
      </c>
      <c r="I95" s="19">
        <v>0.8426</v>
      </c>
      <c r="J95" s="19">
        <v>0.8491</v>
      </c>
      <c r="K95" s="19">
        <v>0.8542000000000001</v>
      </c>
      <c r="L95" s="19">
        <v>0.8575</v>
      </c>
      <c r="M95" s="19">
        <v>0.8603000000000001</v>
      </c>
    </row>
    <row r="96" spans="2:13" ht="14.25">
      <c r="B96" s="23">
        <v>10.9</v>
      </c>
      <c r="C96" s="19">
        <v>0.7839</v>
      </c>
      <c r="D96" s="19">
        <v>0.8008</v>
      </c>
      <c r="E96" s="19">
        <v>0.8104</v>
      </c>
      <c r="F96" s="19">
        <v>0.818</v>
      </c>
      <c r="G96" s="19">
        <v>0.8240999999999999</v>
      </c>
      <c r="H96" s="19">
        <v>0.8344</v>
      </c>
      <c r="I96" s="19">
        <v>0.8399</v>
      </c>
      <c r="J96" s="19">
        <v>0.847</v>
      </c>
      <c r="K96" s="19">
        <v>0.8515</v>
      </c>
      <c r="L96" s="19">
        <v>0.8554</v>
      </c>
      <c r="M96" s="19">
        <v>0.8584999999999999</v>
      </c>
    </row>
    <row r="97" spans="2:13" ht="14.25">
      <c r="B97" s="23">
        <v>11</v>
      </c>
      <c r="C97" s="19">
        <v>0.7827</v>
      </c>
      <c r="D97" s="19">
        <v>0.7978000000000001</v>
      </c>
      <c r="E97" s="19">
        <v>0.8081</v>
      </c>
      <c r="F97" s="19">
        <v>0.8177</v>
      </c>
      <c r="G97" s="19">
        <v>0.8229000000000001</v>
      </c>
      <c r="H97" s="19">
        <v>0.8336</v>
      </c>
      <c r="I97" s="19">
        <v>0.8386</v>
      </c>
      <c r="J97" s="19">
        <v>0.845</v>
      </c>
      <c r="K97" s="19">
        <v>0.8502</v>
      </c>
      <c r="L97" s="19">
        <v>0.8534</v>
      </c>
      <c r="M97" s="19">
        <v>0.8563</v>
      </c>
    </row>
    <row r="98" spans="2:13" ht="14.25">
      <c r="B98" s="23">
        <v>11.1</v>
      </c>
      <c r="C98" s="19">
        <v>0.7791</v>
      </c>
      <c r="D98" s="19">
        <v>0.7966</v>
      </c>
      <c r="E98" s="19">
        <v>0.8055</v>
      </c>
      <c r="F98" s="19">
        <v>0.8138</v>
      </c>
      <c r="G98" s="19">
        <v>0.8206</v>
      </c>
      <c r="H98" s="19">
        <v>0.8303</v>
      </c>
      <c r="I98" s="19">
        <v>0.8351000000000001</v>
      </c>
      <c r="J98" s="19">
        <v>0.8429000000000001</v>
      </c>
      <c r="K98" s="19">
        <v>0.8482</v>
      </c>
      <c r="L98" s="19">
        <v>0.8521</v>
      </c>
      <c r="M98" s="19">
        <v>0.8562000000000001</v>
      </c>
    </row>
    <row r="99" spans="2:13" ht="14.25">
      <c r="B99" s="23">
        <v>11.2</v>
      </c>
      <c r="C99" s="19">
        <v>0.7772</v>
      </c>
      <c r="D99" s="19">
        <v>0.7931</v>
      </c>
      <c r="E99" s="19">
        <v>0.8024</v>
      </c>
      <c r="F99" s="19">
        <v>0.8105</v>
      </c>
      <c r="G99" s="19">
        <v>0.8166</v>
      </c>
      <c r="H99" s="19">
        <v>0.8288</v>
      </c>
      <c r="I99" s="19">
        <v>0.8347</v>
      </c>
      <c r="J99" s="19">
        <v>0.8409</v>
      </c>
      <c r="K99" s="19">
        <v>0.8464</v>
      </c>
      <c r="L99" s="19">
        <v>0.851</v>
      </c>
      <c r="M99" s="19">
        <v>0.8523000000000001</v>
      </c>
    </row>
    <row r="100" spans="2:13" ht="14.25">
      <c r="B100" s="23">
        <v>11.3</v>
      </c>
      <c r="C100" s="19">
        <v>0.7743000000000001</v>
      </c>
      <c r="D100" s="19">
        <v>0.7889</v>
      </c>
      <c r="E100" s="19">
        <v>0.7993000000000001</v>
      </c>
      <c r="F100" s="19">
        <v>0.8101</v>
      </c>
      <c r="G100" s="19">
        <v>0.8162</v>
      </c>
      <c r="H100" s="19">
        <v>0.8249</v>
      </c>
      <c r="I100" s="19">
        <v>0.8309000000000001</v>
      </c>
      <c r="J100" s="19">
        <v>0.8382</v>
      </c>
      <c r="K100" s="19">
        <v>0.8439</v>
      </c>
      <c r="L100" s="19">
        <v>0.8488</v>
      </c>
      <c r="M100" s="19">
        <v>0.8521</v>
      </c>
    </row>
    <row r="101" spans="2:13" ht="14.25">
      <c r="B101" s="23">
        <v>11.4</v>
      </c>
      <c r="C101" s="19">
        <v>0.7714</v>
      </c>
      <c r="D101" s="19">
        <v>0.7864</v>
      </c>
      <c r="E101" s="19">
        <v>0.7985</v>
      </c>
      <c r="F101" s="19">
        <v>0.8062999999999999</v>
      </c>
      <c r="G101" s="19">
        <v>0.8104</v>
      </c>
      <c r="H101" s="19">
        <v>0.8234</v>
      </c>
      <c r="I101" s="19">
        <v>0.83</v>
      </c>
      <c r="J101" s="19">
        <v>0.8373</v>
      </c>
      <c r="K101" s="19">
        <v>0.8425</v>
      </c>
      <c r="L101" s="19">
        <v>0.8464</v>
      </c>
      <c r="M101" s="19">
        <v>0.8493999999999999</v>
      </c>
    </row>
    <row r="102" spans="2:13" ht="14.25">
      <c r="B102" s="23">
        <v>11.5</v>
      </c>
      <c r="C102" s="19">
        <v>0.7687999999999999</v>
      </c>
      <c r="D102" s="19">
        <v>0.7859</v>
      </c>
      <c r="E102" s="19">
        <v>0.7946</v>
      </c>
      <c r="F102" s="19">
        <v>0.8029000000000001</v>
      </c>
      <c r="G102" s="19">
        <v>0.8101999999999999</v>
      </c>
      <c r="H102" s="19">
        <v>0.8212999999999999</v>
      </c>
      <c r="I102" s="19">
        <v>0.8267</v>
      </c>
      <c r="J102" s="19">
        <v>0.8351999999999999</v>
      </c>
      <c r="K102" s="19">
        <v>0.8417</v>
      </c>
      <c r="L102" s="19">
        <v>0.8449</v>
      </c>
      <c r="M102" s="19">
        <v>0.8465</v>
      </c>
    </row>
    <row r="103" spans="2:13" ht="14.25">
      <c r="B103" s="23">
        <v>11.6</v>
      </c>
      <c r="C103" s="19">
        <v>0.7646999999999999</v>
      </c>
      <c r="D103" s="19">
        <v>0.7829</v>
      </c>
      <c r="E103" s="19">
        <v>0.7924</v>
      </c>
      <c r="F103" s="19">
        <v>0.8007</v>
      </c>
      <c r="G103" s="19">
        <v>0.8076000000000001</v>
      </c>
      <c r="H103" s="19">
        <v>0.8184999999999999</v>
      </c>
      <c r="I103" s="19">
        <v>0.8245999999999999</v>
      </c>
      <c r="J103" s="19">
        <v>0.8331000000000001</v>
      </c>
      <c r="K103" s="19">
        <v>0.8395999999999999</v>
      </c>
      <c r="L103" s="19">
        <v>0.8434</v>
      </c>
      <c r="M103" s="19">
        <v>0.8462000000000001</v>
      </c>
    </row>
    <row r="104" spans="2:13" ht="14.25">
      <c r="B104" s="23">
        <v>11.7</v>
      </c>
      <c r="C104" s="19">
        <v>0.7643000000000001</v>
      </c>
      <c r="D104" s="19">
        <v>0.7822</v>
      </c>
      <c r="E104" s="19">
        <v>0.7914</v>
      </c>
      <c r="F104" s="19">
        <v>0.7986</v>
      </c>
      <c r="G104" s="19">
        <v>0.8042</v>
      </c>
      <c r="H104" s="19">
        <v>0.8162999999999999</v>
      </c>
      <c r="I104" s="19">
        <v>0.8237000000000001</v>
      </c>
      <c r="J104" s="19">
        <v>0.8316</v>
      </c>
      <c r="K104" s="19">
        <v>0.8375</v>
      </c>
      <c r="L104" s="19">
        <v>0.841</v>
      </c>
      <c r="M104" s="19">
        <v>0.8438</v>
      </c>
    </row>
    <row r="105" spans="2:13" ht="14.25">
      <c r="B105" s="23">
        <v>11.8</v>
      </c>
      <c r="C105" s="19">
        <v>0.7615999999999999</v>
      </c>
      <c r="D105" s="19">
        <v>0.7768</v>
      </c>
      <c r="E105" s="19">
        <v>0.7872</v>
      </c>
      <c r="F105" s="19">
        <v>0.7981</v>
      </c>
      <c r="G105" s="19">
        <v>0.8047</v>
      </c>
      <c r="H105" s="19">
        <v>0.8142</v>
      </c>
      <c r="I105" s="19">
        <v>0.8217</v>
      </c>
      <c r="J105" s="19">
        <v>0.83</v>
      </c>
      <c r="K105" s="19">
        <v>0.8358</v>
      </c>
      <c r="L105" s="19">
        <v>0.8401000000000001</v>
      </c>
      <c r="M105" s="19">
        <v>0.8425</v>
      </c>
    </row>
    <row r="106" spans="2:13" ht="14.25">
      <c r="B106" s="23">
        <v>11.9</v>
      </c>
      <c r="C106" s="19">
        <v>0.758</v>
      </c>
      <c r="D106" s="19">
        <v>0.7737999999999999</v>
      </c>
      <c r="E106" s="19">
        <v>0.785</v>
      </c>
      <c r="F106" s="19">
        <v>0.7936</v>
      </c>
      <c r="G106" s="19">
        <v>0.8</v>
      </c>
      <c r="H106" s="19">
        <v>0.8127</v>
      </c>
      <c r="I106" s="19">
        <v>0.8188</v>
      </c>
      <c r="J106" s="19">
        <v>0.8278</v>
      </c>
      <c r="K106" s="19">
        <v>0.8349</v>
      </c>
      <c r="L106" s="19">
        <v>0.8386</v>
      </c>
      <c r="M106" s="19">
        <v>0.8392000000000001</v>
      </c>
    </row>
    <row r="107" spans="2:13" ht="14.25">
      <c r="B107" s="23">
        <v>12</v>
      </c>
      <c r="C107" s="19">
        <v>0.7569</v>
      </c>
      <c r="D107" s="19">
        <v>0.7711</v>
      </c>
      <c r="E107" s="19">
        <v>0.7822</v>
      </c>
      <c r="F107" s="19">
        <v>0.7931</v>
      </c>
      <c r="G107" s="19">
        <v>0.7992</v>
      </c>
      <c r="H107" s="19">
        <v>0.8098000000000001</v>
      </c>
      <c r="I107" s="19">
        <v>0.8165</v>
      </c>
      <c r="J107" s="19">
        <v>0.825</v>
      </c>
      <c r="K107" s="19">
        <v>0.8323999999999999</v>
      </c>
      <c r="L107" s="19">
        <v>0.8359000000000001</v>
      </c>
      <c r="M107" s="19">
        <v>0.8382</v>
      </c>
    </row>
    <row r="108" spans="2:13" ht="14.25">
      <c r="B108" s="23">
        <v>12.1</v>
      </c>
      <c r="C108" s="19">
        <v>0.7524</v>
      </c>
      <c r="D108" s="19">
        <v>0.7693000000000001</v>
      </c>
      <c r="E108" s="19">
        <v>0.7805</v>
      </c>
      <c r="F108" s="19">
        <v>0.7897</v>
      </c>
      <c r="G108" s="19">
        <v>0.7967</v>
      </c>
      <c r="H108" s="19">
        <v>0.8095</v>
      </c>
      <c r="I108" s="19">
        <v>0.8143</v>
      </c>
      <c r="J108" s="19">
        <v>0.8223</v>
      </c>
      <c r="K108" s="19">
        <v>0.8299</v>
      </c>
      <c r="L108" s="19">
        <v>0.8345999999999999</v>
      </c>
      <c r="M108" s="19">
        <v>0.8361</v>
      </c>
    </row>
    <row r="109" spans="2:13" ht="14.25">
      <c r="B109" s="23">
        <v>12.2</v>
      </c>
      <c r="C109" s="19">
        <v>0.7476999999999999</v>
      </c>
      <c r="D109" s="19">
        <v>0.7654000000000001</v>
      </c>
      <c r="E109" s="19">
        <v>0.777</v>
      </c>
      <c r="F109" s="19">
        <v>0.7885</v>
      </c>
      <c r="G109" s="19">
        <v>0.7956</v>
      </c>
      <c r="H109" s="19">
        <v>0.8053</v>
      </c>
      <c r="I109" s="19">
        <v>0.8128</v>
      </c>
      <c r="J109" s="19">
        <v>0.8208</v>
      </c>
      <c r="K109" s="19">
        <v>0.8273</v>
      </c>
      <c r="L109" s="19">
        <v>0.8316</v>
      </c>
      <c r="M109" s="19">
        <v>0.8340000000000001</v>
      </c>
    </row>
    <row r="110" spans="2:13" ht="14.25">
      <c r="B110" s="23">
        <v>12.3</v>
      </c>
      <c r="C110" s="19">
        <v>0.7478</v>
      </c>
      <c r="D110" s="19">
        <v>0.7639</v>
      </c>
      <c r="E110" s="19">
        <v>0.7761</v>
      </c>
      <c r="F110" s="19">
        <v>0.7854000000000001</v>
      </c>
      <c r="G110" s="19">
        <v>0.7915000000000001</v>
      </c>
      <c r="H110" s="19">
        <v>0.8067</v>
      </c>
      <c r="I110" s="19">
        <v>0.8129000000000001</v>
      </c>
      <c r="J110" s="19">
        <v>0.8192</v>
      </c>
      <c r="K110" s="19">
        <v>0.8247</v>
      </c>
      <c r="L110" s="19">
        <v>0.8288</v>
      </c>
      <c r="M110" s="19">
        <v>0.8329000000000001</v>
      </c>
    </row>
    <row r="111" spans="2:13" ht="14.25">
      <c r="B111" s="23">
        <v>12.4</v>
      </c>
      <c r="C111" s="19">
        <v>0.7453</v>
      </c>
      <c r="D111" s="19">
        <v>0.7604000000000001</v>
      </c>
      <c r="E111" s="19">
        <v>0.772</v>
      </c>
      <c r="F111" s="19">
        <v>0.7823</v>
      </c>
      <c r="G111" s="19">
        <v>0.7888</v>
      </c>
      <c r="H111" s="19">
        <v>0.8009000000000001</v>
      </c>
      <c r="I111" s="19">
        <v>0.8097</v>
      </c>
      <c r="J111" s="19">
        <v>0.8188</v>
      </c>
      <c r="K111" s="19">
        <v>0.8254</v>
      </c>
      <c r="L111" s="19">
        <v>0.8294</v>
      </c>
      <c r="M111" s="19">
        <v>0.8309000000000001</v>
      </c>
    </row>
    <row r="112" spans="2:13" ht="14.25">
      <c r="B112" s="23">
        <v>12.5</v>
      </c>
      <c r="C112" s="19">
        <v>0.7418</v>
      </c>
      <c r="D112" s="19">
        <v>0.7576999999999999</v>
      </c>
      <c r="E112" s="19">
        <v>0.7709999999999999</v>
      </c>
      <c r="F112" s="19">
        <v>0.7814</v>
      </c>
      <c r="G112" s="19">
        <v>0.7873</v>
      </c>
      <c r="H112" s="19">
        <v>0.8</v>
      </c>
      <c r="I112" s="19">
        <v>0.8062</v>
      </c>
      <c r="J112" s="19">
        <v>0.8142</v>
      </c>
      <c r="K112" s="19">
        <v>0.8212</v>
      </c>
      <c r="L112" s="19">
        <v>0.8266</v>
      </c>
      <c r="M112" s="19">
        <v>0.8299</v>
      </c>
    </row>
    <row r="113" spans="2:13" ht="14.25">
      <c r="B113" s="23">
        <v>12.6</v>
      </c>
      <c r="C113" s="19">
        <v>0.7395</v>
      </c>
      <c r="D113" s="19">
        <v>0.7561</v>
      </c>
      <c r="E113" s="19">
        <v>0.7672</v>
      </c>
      <c r="F113" s="19">
        <v>0.7770999999999999</v>
      </c>
      <c r="G113" s="19">
        <v>0.787</v>
      </c>
      <c r="H113" s="19">
        <v>0.8006</v>
      </c>
      <c r="I113" s="19">
        <v>0.8040999999999999</v>
      </c>
      <c r="J113" s="19">
        <v>0.8137000000000001</v>
      </c>
      <c r="K113" s="19">
        <v>0.8206</v>
      </c>
      <c r="L113" s="19">
        <v>0.8244</v>
      </c>
      <c r="M113" s="19">
        <v>0.8276</v>
      </c>
    </row>
    <row r="114" spans="2:13" ht="14.25">
      <c r="B114" s="23">
        <v>12.7</v>
      </c>
      <c r="C114" s="19">
        <v>0.7379000000000001</v>
      </c>
      <c r="D114" s="19">
        <v>0.7537999999999999</v>
      </c>
      <c r="E114" s="19">
        <v>0.7664</v>
      </c>
      <c r="F114" s="19">
        <v>0.7768</v>
      </c>
      <c r="G114" s="19">
        <v>0.7816</v>
      </c>
      <c r="H114" s="19">
        <v>0.795</v>
      </c>
      <c r="I114" s="19">
        <v>0.8053</v>
      </c>
      <c r="J114" s="19">
        <v>0.8133</v>
      </c>
      <c r="K114" s="19">
        <v>0.8192</v>
      </c>
      <c r="L114" s="19">
        <v>0.8222</v>
      </c>
      <c r="M114" s="19">
        <v>0.8256999999999999</v>
      </c>
    </row>
    <row r="115" spans="2:13" ht="14.25">
      <c r="B115" s="23">
        <v>12.8</v>
      </c>
      <c r="C115" s="19">
        <v>0.7353000000000001</v>
      </c>
      <c r="D115" s="19">
        <v>0.7522</v>
      </c>
      <c r="E115" s="19">
        <v>0.7637999999999999</v>
      </c>
      <c r="F115" s="19">
        <v>0.7720999999999999</v>
      </c>
      <c r="G115" s="19">
        <v>0.7784</v>
      </c>
      <c r="H115" s="19">
        <v>0.7914</v>
      </c>
      <c r="I115" s="19">
        <v>0.799</v>
      </c>
      <c r="J115" s="19">
        <v>0.8087000000000001</v>
      </c>
      <c r="K115" s="19">
        <v>0.815</v>
      </c>
      <c r="L115" s="19">
        <v>0.8187000000000001</v>
      </c>
      <c r="M115" s="19">
        <v>0.8223</v>
      </c>
    </row>
    <row r="116" spans="2:13" ht="14.25">
      <c r="B116" s="23">
        <v>12.9</v>
      </c>
      <c r="C116" s="19">
        <v>0.7331</v>
      </c>
      <c r="D116" s="19">
        <v>0.7487</v>
      </c>
      <c r="E116" s="19">
        <v>0.7617</v>
      </c>
      <c r="F116" s="19">
        <v>0.7706999999999999</v>
      </c>
      <c r="G116" s="19">
        <v>0.7753</v>
      </c>
      <c r="H116" s="19">
        <v>0.7907</v>
      </c>
      <c r="I116" s="19">
        <v>0.799</v>
      </c>
      <c r="J116" s="19">
        <v>0.8070999999999999</v>
      </c>
      <c r="K116" s="19">
        <v>0.8139</v>
      </c>
      <c r="L116" s="19">
        <v>0.8199</v>
      </c>
      <c r="M116" s="19">
        <v>0.8223999999999999</v>
      </c>
    </row>
    <row r="117" spans="2:13" ht="14.25">
      <c r="B117" s="23">
        <v>13</v>
      </c>
      <c r="C117" s="19">
        <v>0.73</v>
      </c>
      <c r="D117" s="19">
        <v>0.7467</v>
      </c>
      <c r="E117" s="19">
        <v>0.7585999999999999</v>
      </c>
      <c r="F117" s="19">
        <v>0.769</v>
      </c>
      <c r="G117" s="19">
        <v>0.7759</v>
      </c>
      <c r="H117" s="19">
        <v>0.7872</v>
      </c>
      <c r="I117" s="19">
        <v>0.7955</v>
      </c>
      <c r="J117" s="19">
        <v>0.8040999999999999</v>
      </c>
      <c r="K117" s="19">
        <v>0.8112999999999999</v>
      </c>
      <c r="L117" s="19">
        <v>0.8167</v>
      </c>
      <c r="M117" s="19">
        <v>0.8199</v>
      </c>
    </row>
    <row r="118" spans="2:13" ht="14.25">
      <c r="B118" s="23">
        <v>13.1</v>
      </c>
      <c r="C118" s="19">
        <v>0.7271</v>
      </c>
      <c r="D118" s="19">
        <v>0.7443000000000001</v>
      </c>
      <c r="E118" s="19">
        <v>0.7555</v>
      </c>
      <c r="F118" s="19">
        <v>0.7648999999999999</v>
      </c>
      <c r="G118" s="19">
        <v>0.7723</v>
      </c>
      <c r="H118" s="19">
        <v>0.7856000000000001</v>
      </c>
      <c r="I118" s="19">
        <v>0.7939</v>
      </c>
      <c r="J118" s="19">
        <v>0.8036</v>
      </c>
      <c r="K118" s="19">
        <v>0.8107</v>
      </c>
      <c r="L118" s="19">
        <v>0.8147</v>
      </c>
      <c r="M118" s="19">
        <v>0.8190000000000001</v>
      </c>
    </row>
    <row r="119" spans="2:13" ht="14.25">
      <c r="B119" s="23">
        <v>13.2</v>
      </c>
      <c r="C119" s="19">
        <v>0.7259</v>
      </c>
      <c r="D119" s="19">
        <v>0.7423000000000001</v>
      </c>
      <c r="E119" s="19">
        <v>0.7519</v>
      </c>
      <c r="F119" s="19">
        <v>0.7612000000000001</v>
      </c>
      <c r="G119" s="19">
        <v>0.7696</v>
      </c>
      <c r="H119" s="19">
        <v>0.7829999999999999</v>
      </c>
      <c r="I119" s="19">
        <v>0.7915000000000001</v>
      </c>
      <c r="J119" s="19">
        <v>0.8006</v>
      </c>
      <c r="K119" s="19">
        <v>0.8088</v>
      </c>
      <c r="L119" s="19">
        <v>0.8134</v>
      </c>
      <c r="M119" s="19">
        <v>0.8168000000000001</v>
      </c>
    </row>
    <row r="120" spans="2:13" ht="14.25">
      <c r="B120" s="23">
        <v>13.3</v>
      </c>
      <c r="C120" s="19">
        <v>0.7236</v>
      </c>
      <c r="D120" s="19">
        <v>0.7432</v>
      </c>
      <c r="E120" s="19">
        <v>0.7532</v>
      </c>
      <c r="F120" s="19">
        <v>0.7614</v>
      </c>
      <c r="G120" s="19">
        <v>0.7691</v>
      </c>
      <c r="H120" s="19">
        <v>0.7823</v>
      </c>
      <c r="I120" s="19">
        <v>0.7893000000000001</v>
      </c>
      <c r="J120" s="19">
        <v>0.7985</v>
      </c>
      <c r="K120" s="19">
        <v>0.8057</v>
      </c>
      <c r="L120" s="19">
        <v>0.8112999999999999</v>
      </c>
      <c r="M120" s="19">
        <v>0.8157</v>
      </c>
    </row>
    <row r="121" spans="2:13" ht="14.25">
      <c r="B121" s="23">
        <v>13.4</v>
      </c>
      <c r="C121" s="19">
        <v>0.7203</v>
      </c>
      <c r="D121" s="19">
        <v>0.7367</v>
      </c>
      <c r="E121" s="19">
        <v>0.7490000000000001</v>
      </c>
      <c r="F121" s="19">
        <v>0.759</v>
      </c>
      <c r="G121" s="19">
        <v>0.7664</v>
      </c>
      <c r="H121" s="19">
        <v>0.7803</v>
      </c>
      <c r="I121" s="19">
        <v>0.7881</v>
      </c>
      <c r="J121" s="19">
        <v>0.7967</v>
      </c>
      <c r="K121" s="19">
        <v>0.8043</v>
      </c>
      <c r="L121" s="19">
        <v>0.8086</v>
      </c>
      <c r="M121" s="19">
        <v>0.8112</v>
      </c>
    </row>
    <row r="122" spans="2:13" ht="14.25">
      <c r="B122" s="23">
        <v>13.5</v>
      </c>
      <c r="C122" s="19">
        <v>0.718</v>
      </c>
      <c r="D122" s="19">
        <v>0.7343000000000001</v>
      </c>
      <c r="E122" s="19">
        <v>0.746</v>
      </c>
      <c r="F122" s="19">
        <v>0.7581</v>
      </c>
      <c r="G122" s="19">
        <v>0.7659</v>
      </c>
      <c r="H122" s="19">
        <v>0.7754000000000001</v>
      </c>
      <c r="I122" s="19">
        <v>0.7846</v>
      </c>
      <c r="J122" s="19">
        <v>0.7944</v>
      </c>
      <c r="K122" s="19">
        <v>0.8023</v>
      </c>
      <c r="L122" s="19">
        <v>0.8076000000000001</v>
      </c>
      <c r="M122" s="19">
        <v>0.8101</v>
      </c>
    </row>
    <row r="123" spans="2:13" ht="14.25">
      <c r="B123" s="23">
        <v>13.6</v>
      </c>
      <c r="C123" s="19">
        <v>0.7148</v>
      </c>
      <c r="D123" s="19">
        <v>0.7326</v>
      </c>
      <c r="E123" s="19">
        <v>0.7454000000000001</v>
      </c>
      <c r="F123" s="19">
        <v>0.755</v>
      </c>
      <c r="G123" s="19">
        <v>0.762</v>
      </c>
      <c r="H123" s="19">
        <v>0.7763</v>
      </c>
      <c r="I123" s="19">
        <v>0.7841</v>
      </c>
      <c r="J123" s="19">
        <v>0.7928000000000001</v>
      </c>
      <c r="K123" s="19">
        <v>0.8</v>
      </c>
      <c r="L123" s="19">
        <v>0.8053</v>
      </c>
      <c r="M123" s="19">
        <v>0.8078</v>
      </c>
    </row>
    <row r="124" spans="2:13" ht="14.25">
      <c r="B124" s="23">
        <v>13.7</v>
      </c>
      <c r="C124" s="19">
        <v>0.7137</v>
      </c>
      <c r="D124" s="19">
        <v>0.7286</v>
      </c>
      <c r="E124" s="19">
        <v>0.7412000000000001</v>
      </c>
      <c r="F124" s="19">
        <v>0.7535</v>
      </c>
      <c r="G124" s="19">
        <v>0.7609999999999999</v>
      </c>
      <c r="H124" s="19">
        <v>0.7731</v>
      </c>
      <c r="I124" s="19">
        <v>0.7817000000000001</v>
      </c>
      <c r="J124" s="19">
        <v>0.7909</v>
      </c>
      <c r="K124" s="19">
        <v>0.7989</v>
      </c>
      <c r="L124" s="19">
        <v>0.8042</v>
      </c>
      <c r="M124" s="19">
        <v>0.8067</v>
      </c>
    </row>
    <row r="125" spans="2:13" ht="14.25">
      <c r="B125" s="23">
        <v>13.8</v>
      </c>
      <c r="C125" s="19">
        <v>0.7105</v>
      </c>
      <c r="D125" s="19">
        <v>0.7289</v>
      </c>
      <c r="E125" s="19">
        <v>0.7399</v>
      </c>
      <c r="F125" s="19">
        <v>0.7487</v>
      </c>
      <c r="G125" s="19">
        <v>0.7572</v>
      </c>
      <c r="H125" s="19">
        <v>0.772</v>
      </c>
      <c r="I125" s="19">
        <v>0.7798999999999999</v>
      </c>
      <c r="J125" s="19">
        <v>0.7885</v>
      </c>
      <c r="K125" s="19">
        <v>0.7968999999999999</v>
      </c>
      <c r="L125" s="19">
        <v>0.8031</v>
      </c>
      <c r="M125" s="19">
        <v>0.8056</v>
      </c>
    </row>
    <row r="126" spans="2:13" ht="14.25">
      <c r="B126" s="23">
        <v>13.9</v>
      </c>
      <c r="C126" s="19">
        <v>0.7081000000000001</v>
      </c>
      <c r="D126" s="19">
        <v>0.7245</v>
      </c>
      <c r="E126" s="19">
        <v>0.7387999999999999</v>
      </c>
      <c r="F126" s="19">
        <v>0.75</v>
      </c>
      <c r="G126" s="19">
        <v>0.7544</v>
      </c>
      <c r="H126" s="19">
        <v>0.7683</v>
      </c>
      <c r="I126" s="19">
        <v>0.7776000000000001</v>
      </c>
      <c r="J126" s="19">
        <v>0.7879</v>
      </c>
      <c r="K126" s="19">
        <v>0.7961</v>
      </c>
      <c r="L126" s="19">
        <v>0.7995</v>
      </c>
      <c r="M126" s="19">
        <v>0.802</v>
      </c>
    </row>
    <row r="127" spans="2:13" ht="14.25">
      <c r="B127" s="23">
        <v>14</v>
      </c>
      <c r="C127" s="19">
        <v>0.7068000000000001</v>
      </c>
      <c r="D127" s="19">
        <v>0.7234999999999999</v>
      </c>
      <c r="E127" s="19">
        <v>0.735</v>
      </c>
      <c r="F127" s="19">
        <v>0.7445</v>
      </c>
      <c r="G127" s="19">
        <v>0.7523000000000001</v>
      </c>
      <c r="H127" s="19">
        <v>0.7676000000000001</v>
      </c>
      <c r="I127" s="19">
        <v>0.7764</v>
      </c>
      <c r="J127" s="19">
        <v>0.7855</v>
      </c>
      <c r="K127" s="19">
        <v>0.7937000000000001</v>
      </c>
      <c r="L127" s="19">
        <v>0.7975</v>
      </c>
      <c r="M127" s="19">
        <v>0.8022</v>
      </c>
    </row>
    <row r="128" spans="2:13" ht="14.25">
      <c r="B128" s="23">
        <v>14.1</v>
      </c>
      <c r="C128" s="19">
        <v>0.7037</v>
      </c>
      <c r="D128" s="19">
        <v>0.7198</v>
      </c>
      <c r="E128" s="19">
        <v>0.7313</v>
      </c>
      <c r="F128" s="19">
        <v>0.7426999999999999</v>
      </c>
      <c r="G128" s="19">
        <v>0.7519</v>
      </c>
      <c r="H128" s="19">
        <v>0.7626999999999999</v>
      </c>
      <c r="I128" s="19">
        <v>0.774</v>
      </c>
      <c r="J128" s="19">
        <v>0.7846</v>
      </c>
      <c r="K128" s="19">
        <v>0.7917000000000001</v>
      </c>
      <c r="L128" s="19">
        <v>0.7962</v>
      </c>
      <c r="M128" s="19">
        <v>0.7998000000000001</v>
      </c>
    </row>
    <row r="129" spans="2:13" ht="14.25">
      <c r="B129" s="23">
        <v>14.2</v>
      </c>
      <c r="C129" s="19">
        <v>0.6999</v>
      </c>
      <c r="D129" s="19">
        <v>0.7181000000000001</v>
      </c>
      <c r="E129" s="19">
        <v>0.7319</v>
      </c>
      <c r="F129" s="19">
        <v>0.7424</v>
      </c>
      <c r="G129" s="19">
        <v>0.7483</v>
      </c>
      <c r="H129" s="19">
        <v>0.7626999999999999</v>
      </c>
      <c r="I129" s="19">
        <v>0.7716</v>
      </c>
      <c r="J129" s="19">
        <v>0.7807</v>
      </c>
      <c r="K129" s="19">
        <v>0.7893000000000001</v>
      </c>
      <c r="L129" s="19">
        <v>0.7939</v>
      </c>
      <c r="M129" s="19">
        <v>0.7975</v>
      </c>
    </row>
    <row r="130" spans="2:13" ht="14.25">
      <c r="B130" s="23">
        <v>14.3</v>
      </c>
      <c r="C130" s="19">
        <v>0.6986</v>
      </c>
      <c r="D130" s="19">
        <v>0.7140000000000001</v>
      </c>
      <c r="E130" s="19">
        <v>0.7256999999999999</v>
      </c>
      <c r="F130" s="19">
        <v>0.7372</v>
      </c>
      <c r="G130" s="19">
        <v>0.7471</v>
      </c>
      <c r="H130" s="19">
        <v>0.7606</v>
      </c>
      <c r="I130" s="19">
        <v>0.7691</v>
      </c>
      <c r="J130" s="19">
        <v>0.779</v>
      </c>
      <c r="K130" s="19">
        <v>0.7868999999999999</v>
      </c>
      <c r="L130" s="19">
        <v>0.7913</v>
      </c>
      <c r="M130" s="19">
        <v>0.7939</v>
      </c>
    </row>
    <row r="131" spans="2:13" ht="14.25">
      <c r="B131" s="23">
        <v>14.4</v>
      </c>
      <c r="C131" s="19">
        <v>0.6960999999999999</v>
      </c>
      <c r="D131" s="19">
        <v>0.7134999999999999</v>
      </c>
      <c r="E131" s="19">
        <v>0.7269</v>
      </c>
      <c r="F131" s="19">
        <v>0.7373999999999999</v>
      </c>
      <c r="G131" s="19">
        <v>0.7440000000000001</v>
      </c>
      <c r="H131" s="19">
        <v>0.7603</v>
      </c>
      <c r="I131" s="19">
        <v>0.7686</v>
      </c>
      <c r="J131" s="19">
        <v>0.7766</v>
      </c>
      <c r="K131" s="19">
        <v>0.7848999999999999</v>
      </c>
      <c r="L131" s="19">
        <v>0.7903</v>
      </c>
      <c r="M131" s="19">
        <v>0.794</v>
      </c>
    </row>
    <row r="132" spans="2:13" ht="14.25">
      <c r="B132" s="23">
        <v>14.5</v>
      </c>
      <c r="C132" s="19">
        <v>0.6922</v>
      </c>
      <c r="D132" s="19">
        <v>0.7104</v>
      </c>
      <c r="E132" s="19">
        <v>0.7225</v>
      </c>
      <c r="F132" s="19">
        <v>0.7325</v>
      </c>
      <c r="G132" s="19">
        <v>0.7409</v>
      </c>
      <c r="H132" s="19">
        <v>0.7544</v>
      </c>
      <c r="I132" s="19">
        <v>0.7642</v>
      </c>
      <c r="J132" s="19">
        <v>0.7754000000000001</v>
      </c>
      <c r="K132" s="19">
        <v>0.7834</v>
      </c>
      <c r="L132" s="19">
        <v>0.7879</v>
      </c>
      <c r="M132" s="19">
        <v>0.7916</v>
      </c>
    </row>
    <row r="133" spans="2:13" ht="14.25">
      <c r="B133" s="23">
        <v>14.6</v>
      </c>
      <c r="C133" s="19">
        <v>0.6916</v>
      </c>
      <c r="D133" s="19">
        <v>0.7084</v>
      </c>
      <c r="E133" s="19">
        <v>0.7193999999999999</v>
      </c>
      <c r="F133" s="19">
        <v>0.7292000000000001</v>
      </c>
      <c r="G133" s="19">
        <v>0.7381</v>
      </c>
      <c r="H133" s="19">
        <v>0.7515000000000001</v>
      </c>
      <c r="I133" s="19">
        <v>0.7636</v>
      </c>
      <c r="J133" s="19">
        <v>0.7741</v>
      </c>
      <c r="K133" s="19">
        <v>0.78</v>
      </c>
      <c r="L133" s="19">
        <v>0.7855</v>
      </c>
      <c r="M133" s="19">
        <v>0.7892</v>
      </c>
    </row>
    <row r="134" spans="2:13" ht="14.25">
      <c r="B134" s="23">
        <v>14.7</v>
      </c>
      <c r="C134" s="19">
        <v>0.6884</v>
      </c>
      <c r="D134" s="19">
        <v>0.7061</v>
      </c>
      <c r="E134" s="19">
        <v>0.7193</v>
      </c>
      <c r="F134" s="19">
        <v>0.7295</v>
      </c>
      <c r="G134" s="19">
        <v>0.7368000000000001</v>
      </c>
      <c r="H134" s="19">
        <v>0.7506999999999999</v>
      </c>
      <c r="I134" s="19">
        <v>0.7618</v>
      </c>
      <c r="J134" s="19">
        <v>0.7713</v>
      </c>
      <c r="K134" s="19">
        <v>0.7791</v>
      </c>
      <c r="L134" s="19">
        <v>0.7853</v>
      </c>
      <c r="M134" s="19">
        <v>0.7868</v>
      </c>
    </row>
    <row r="135" spans="2:13" ht="14.25">
      <c r="B135" s="23">
        <v>14.8</v>
      </c>
      <c r="C135" s="19">
        <v>0.6864</v>
      </c>
      <c r="D135" s="19">
        <v>0.705</v>
      </c>
      <c r="E135" s="19">
        <v>0.7193</v>
      </c>
      <c r="F135" s="19">
        <v>0.7286</v>
      </c>
      <c r="G135" s="19">
        <v>0.7348</v>
      </c>
      <c r="H135" s="19">
        <v>0.7494</v>
      </c>
      <c r="I135" s="19">
        <v>0.7587</v>
      </c>
      <c r="J135" s="19">
        <v>0.7693000000000001</v>
      </c>
      <c r="K135" s="19">
        <v>0.7774</v>
      </c>
      <c r="L135" s="19">
        <v>0.7818999999999999</v>
      </c>
      <c r="M135" s="19">
        <v>0.7856000000000001</v>
      </c>
    </row>
    <row r="136" spans="2:13" ht="14.25">
      <c r="B136" s="23">
        <v>14.9</v>
      </c>
      <c r="C136" s="19">
        <v>0.6844</v>
      </c>
      <c r="D136" s="19">
        <v>0.6975</v>
      </c>
      <c r="E136" s="19">
        <v>0.7116</v>
      </c>
      <c r="F136" s="19">
        <v>0.7248</v>
      </c>
      <c r="G136" s="19">
        <v>0.7315999999999999</v>
      </c>
      <c r="H136" s="19">
        <v>0.7486</v>
      </c>
      <c r="I136" s="19">
        <v>0.7581</v>
      </c>
      <c r="J136" s="19">
        <v>0.7676000000000001</v>
      </c>
      <c r="K136" s="19">
        <v>0.7755</v>
      </c>
      <c r="L136" s="19">
        <v>0.782</v>
      </c>
      <c r="M136" s="19">
        <v>0.7856000000000001</v>
      </c>
    </row>
    <row r="137" spans="2:13" ht="14.25">
      <c r="B137" s="23">
        <v>15</v>
      </c>
      <c r="C137" s="19">
        <v>0.6805</v>
      </c>
      <c r="D137" s="19">
        <v>0.6995</v>
      </c>
      <c r="E137" s="19">
        <v>0.7141</v>
      </c>
      <c r="F137" s="19">
        <v>0.7248</v>
      </c>
      <c r="G137" s="19">
        <v>0.7306999999999999</v>
      </c>
      <c r="H137" s="19">
        <v>0.7448</v>
      </c>
      <c r="I137" s="19">
        <v>0.7548999999999999</v>
      </c>
      <c r="J137" s="19">
        <v>0.7652</v>
      </c>
      <c r="K137" s="19">
        <v>0.773</v>
      </c>
      <c r="L137" s="19">
        <v>0.7794</v>
      </c>
      <c r="M137" s="19">
        <v>0.782</v>
      </c>
    </row>
    <row r="138" spans="2:13" ht="14.25">
      <c r="B138" s="23">
        <v>15.1</v>
      </c>
      <c r="C138" s="19">
        <v>0.6790999999999999</v>
      </c>
      <c r="D138" s="19">
        <v>0.6966</v>
      </c>
      <c r="E138" s="19">
        <v>0.7097</v>
      </c>
      <c r="F138" s="19">
        <v>0.7204999999999999</v>
      </c>
      <c r="G138" s="19">
        <v>0.7284</v>
      </c>
      <c r="H138" s="19">
        <v>0.743</v>
      </c>
      <c r="I138" s="19">
        <v>0.7518</v>
      </c>
      <c r="J138" s="19">
        <v>0.7623000000000001</v>
      </c>
      <c r="K138" s="19">
        <v>0.7712</v>
      </c>
      <c r="L138" s="19">
        <v>0.7757999999999999</v>
      </c>
      <c r="M138" s="19">
        <v>0.7794</v>
      </c>
    </row>
    <row r="139" spans="2:13" ht="14.25">
      <c r="B139" s="23">
        <v>15.2</v>
      </c>
      <c r="C139" s="19">
        <v>0.6772</v>
      </c>
      <c r="D139" s="19">
        <v>0.6940000000000001</v>
      </c>
      <c r="E139" s="19">
        <v>0.7077</v>
      </c>
      <c r="F139" s="19">
        <v>0.7192000000000001</v>
      </c>
      <c r="G139" s="19">
        <v>0.7265999999999999</v>
      </c>
      <c r="H139" s="19">
        <v>0.7404999999999999</v>
      </c>
      <c r="I139" s="19">
        <v>0.7518</v>
      </c>
      <c r="J139" s="19">
        <v>0.7618</v>
      </c>
      <c r="K139" s="19">
        <v>0.77</v>
      </c>
      <c r="L139" s="19">
        <v>0.7746</v>
      </c>
      <c r="M139" s="19">
        <v>0.7781999999999999</v>
      </c>
    </row>
    <row r="140" spans="2:13" ht="14.25">
      <c r="B140" s="23">
        <v>15.3</v>
      </c>
      <c r="C140" s="19">
        <v>0.6753</v>
      </c>
      <c r="D140" s="19">
        <v>0.6908</v>
      </c>
      <c r="E140" s="19">
        <v>0.7039</v>
      </c>
      <c r="F140" s="19">
        <v>0.715</v>
      </c>
      <c r="G140" s="19">
        <v>0.725</v>
      </c>
      <c r="H140" s="19">
        <v>0.7413</v>
      </c>
      <c r="I140" s="19">
        <v>0.7498</v>
      </c>
      <c r="J140" s="19">
        <v>0.7602</v>
      </c>
      <c r="K140" s="19">
        <v>0.7675</v>
      </c>
      <c r="L140" s="19">
        <v>0.7722</v>
      </c>
      <c r="M140" s="19">
        <v>0.7768999999999999</v>
      </c>
    </row>
    <row r="141" spans="2:13" ht="14.25">
      <c r="B141" s="23">
        <v>15.4</v>
      </c>
      <c r="C141" s="19">
        <v>0.6724</v>
      </c>
      <c r="D141" s="19">
        <v>0.6877</v>
      </c>
      <c r="E141" s="19">
        <v>0.7011</v>
      </c>
      <c r="F141" s="19">
        <v>0.7140000000000001</v>
      </c>
      <c r="G141" s="19">
        <v>0.7217</v>
      </c>
      <c r="H141" s="19">
        <v>0.7362000000000001</v>
      </c>
      <c r="I141" s="19">
        <v>0.7473000000000001</v>
      </c>
      <c r="J141" s="19">
        <v>0.758</v>
      </c>
      <c r="K141" s="19">
        <v>0.7665000000000001</v>
      </c>
      <c r="L141" s="19">
        <v>0.7720999999999999</v>
      </c>
      <c r="M141" s="19">
        <v>0.7757999999999999</v>
      </c>
    </row>
    <row r="142" spans="2:13" ht="14.25">
      <c r="B142" s="23">
        <v>15.5</v>
      </c>
      <c r="C142" s="19">
        <v>0.6718000000000001</v>
      </c>
      <c r="D142" s="19">
        <v>0.6865000000000001</v>
      </c>
      <c r="E142" s="19">
        <v>0.6992</v>
      </c>
      <c r="F142" s="19">
        <v>0.7105</v>
      </c>
      <c r="G142" s="19">
        <v>0.7193</v>
      </c>
      <c r="H142" s="19">
        <v>0.7349</v>
      </c>
      <c r="I142" s="19">
        <v>0.7448</v>
      </c>
      <c r="J142" s="19">
        <v>0.7547</v>
      </c>
      <c r="K142" s="19">
        <v>0.764</v>
      </c>
      <c r="L142" s="19">
        <v>0.7696</v>
      </c>
      <c r="M142" s="19">
        <v>0.7733</v>
      </c>
    </row>
    <row r="143" spans="2:13" ht="14.25">
      <c r="B143" s="23">
        <v>15.6</v>
      </c>
      <c r="C143" s="19">
        <v>0.6681999999999999</v>
      </c>
      <c r="D143" s="19">
        <v>0.6856</v>
      </c>
      <c r="E143" s="19">
        <v>0.6978</v>
      </c>
      <c r="F143" s="19">
        <v>0.7088</v>
      </c>
      <c r="G143" s="19">
        <v>0.7165</v>
      </c>
      <c r="H143" s="19">
        <v>0.731</v>
      </c>
      <c r="I143" s="19">
        <v>0.7415</v>
      </c>
      <c r="J143" s="19">
        <v>0.7525</v>
      </c>
      <c r="K143" s="19">
        <v>0.7628</v>
      </c>
      <c r="L143" s="19">
        <v>0.7683</v>
      </c>
      <c r="M143" s="19">
        <v>0.7707999999999999</v>
      </c>
    </row>
    <row r="144" spans="2:13" ht="14.25">
      <c r="B144" s="23">
        <v>15.7</v>
      </c>
      <c r="C144" s="19">
        <v>0.6657</v>
      </c>
      <c r="D144" s="19">
        <v>0.6834</v>
      </c>
      <c r="E144" s="19">
        <v>0.6970999999999999</v>
      </c>
      <c r="F144" s="19">
        <v>0.7070000000000001</v>
      </c>
      <c r="G144" s="19">
        <v>0.7143</v>
      </c>
      <c r="H144" s="19">
        <v>0.7317</v>
      </c>
      <c r="I144" s="19">
        <v>0.7423000000000001</v>
      </c>
      <c r="J144" s="19">
        <v>0.7512000000000001</v>
      </c>
      <c r="K144" s="19">
        <v>0.7609999999999999</v>
      </c>
      <c r="L144" s="19">
        <v>0.7645000000000001</v>
      </c>
      <c r="M144" s="19">
        <v>0.7681999999999999</v>
      </c>
    </row>
    <row r="145" spans="2:13" ht="14.25">
      <c r="B145" s="23">
        <v>15.8</v>
      </c>
      <c r="C145" s="19">
        <v>0.6642</v>
      </c>
      <c r="D145" s="19">
        <v>0.6803</v>
      </c>
      <c r="E145" s="19">
        <v>0.6931</v>
      </c>
      <c r="F145" s="19">
        <v>0.7051000000000001</v>
      </c>
      <c r="G145" s="19">
        <v>0.7140000000000001</v>
      </c>
      <c r="H145" s="19">
        <v>0.7287</v>
      </c>
      <c r="I145" s="19">
        <v>0.7387999999999999</v>
      </c>
      <c r="J145" s="19">
        <v>0.7503</v>
      </c>
      <c r="K145" s="19">
        <v>0.7587</v>
      </c>
      <c r="L145" s="19">
        <v>0.7633</v>
      </c>
      <c r="M145" s="19">
        <v>0.7681</v>
      </c>
    </row>
    <row r="146" spans="2:13" ht="14.25">
      <c r="B146" s="23">
        <v>15.9</v>
      </c>
      <c r="C146" s="19">
        <v>0.6616</v>
      </c>
      <c r="D146" s="19">
        <v>0.6785</v>
      </c>
      <c r="E146" s="19">
        <v>0.6934999999999999</v>
      </c>
      <c r="F146" s="19">
        <v>0.7051000000000001</v>
      </c>
      <c r="G146" s="19">
        <v>0.7112999999999999</v>
      </c>
      <c r="H146" s="19">
        <v>0.7273000000000001</v>
      </c>
      <c r="I146" s="19">
        <v>0.7387999999999999</v>
      </c>
      <c r="J146" s="19">
        <v>0.7486</v>
      </c>
      <c r="K146" s="19">
        <v>0.7564</v>
      </c>
      <c r="L146" s="19">
        <v>0.7619</v>
      </c>
      <c r="M146" s="19">
        <v>0.7645000000000001</v>
      </c>
    </row>
    <row r="147" spans="2:13" ht="14.25">
      <c r="B147" s="23">
        <v>16</v>
      </c>
      <c r="C147" s="19">
        <v>0.66</v>
      </c>
      <c r="D147" s="19">
        <v>0.6769</v>
      </c>
      <c r="E147" s="19">
        <v>0.6890999999999999</v>
      </c>
      <c r="F147" s="19">
        <v>0.7001999999999999</v>
      </c>
      <c r="G147" s="19">
        <v>0.7099</v>
      </c>
      <c r="H147" s="19">
        <v>0.7251000000000001</v>
      </c>
      <c r="I147" s="19">
        <v>0.7354999999999999</v>
      </c>
      <c r="J147" s="19">
        <v>0.7464</v>
      </c>
      <c r="K147" s="19">
        <v>0.7548999999999999</v>
      </c>
      <c r="L147" s="19">
        <v>0.7594</v>
      </c>
      <c r="M147" s="19">
        <v>0.762</v>
      </c>
    </row>
    <row r="148" spans="2:13" ht="14.25">
      <c r="B148" s="23">
        <v>16.1</v>
      </c>
      <c r="C148" s="19">
        <v>0.6591</v>
      </c>
      <c r="D148" s="19">
        <v>0.6759999999999999</v>
      </c>
      <c r="E148" s="19">
        <v>0.6881999999999999</v>
      </c>
      <c r="F148" s="19">
        <v>0.6997</v>
      </c>
      <c r="G148" s="19">
        <v>0.7082999999999999</v>
      </c>
      <c r="H148" s="19">
        <v>0.7225</v>
      </c>
      <c r="I148" s="19">
        <v>0.7329000000000001</v>
      </c>
      <c r="J148" s="19">
        <v>0.7442</v>
      </c>
      <c r="K148" s="19">
        <v>0.7536</v>
      </c>
      <c r="L148" s="19">
        <v>0.7581</v>
      </c>
      <c r="M148" s="19">
        <v>0.7618</v>
      </c>
    </row>
    <row r="149" spans="2:13" ht="14.25">
      <c r="B149" s="23">
        <v>16.2</v>
      </c>
      <c r="C149" s="19">
        <v>0.6551</v>
      </c>
      <c r="D149" s="19">
        <v>0.6727</v>
      </c>
      <c r="E149" s="19">
        <v>0.6849</v>
      </c>
      <c r="F149" s="19">
        <v>0.6964</v>
      </c>
      <c r="G149" s="19">
        <v>0.7065</v>
      </c>
      <c r="H149" s="19">
        <v>0.7193</v>
      </c>
      <c r="I149" s="19">
        <v>0.7315</v>
      </c>
      <c r="J149" s="19">
        <v>0.7425</v>
      </c>
      <c r="K149" s="19">
        <v>0.7514</v>
      </c>
      <c r="L149" s="19">
        <v>0.7581</v>
      </c>
      <c r="M149" s="19">
        <v>0.7595000000000001</v>
      </c>
    </row>
    <row r="150" spans="2:13" ht="14.25">
      <c r="B150" s="23">
        <v>16.3</v>
      </c>
      <c r="C150" s="19">
        <v>0.6515000000000001</v>
      </c>
      <c r="D150" s="19">
        <v>0.6685</v>
      </c>
      <c r="E150" s="19">
        <v>0.6835</v>
      </c>
      <c r="F150" s="19">
        <v>0.6942</v>
      </c>
      <c r="G150" s="19">
        <v>0.7029000000000001</v>
      </c>
      <c r="H150" s="19">
        <v>0.7175</v>
      </c>
      <c r="I150" s="19">
        <v>0.7283</v>
      </c>
      <c r="J150" s="19">
        <v>0.7393000000000001</v>
      </c>
      <c r="K150" s="19">
        <v>0.7501000000000001</v>
      </c>
      <c r="L150" s="19">
        <v>0.7567</v>
      </c>
      <c r="M150" s="19">
        <v>0.7570999999999999</v>
      </c>
    </row>
    <row r="151" spans="2:13" ht="14.25">
      <c r="B151" s="23">
        <v>16.4</v>
      </c>
      <c r="C151" s="19">
        <v>0.6495000000000001</v>
      </c>
      <c r="D151" s="19">
        <v>0.6679</v>
      </c>
      <c r="E151" s="19">
        <v>0.6801999999999999</v>
      </c>
      <c r="F151" s="19">
        <v>0.6906</v>
      </c>
      <c r="G151" s="19">
        <v>0.7001999999999999</v>
      </c>
      <c r="H151" s="19">
        <v>0.7156</v>
      </c>
      <c r="I151" s="19">
        <v>0.7276</v>
      </c>
      <c r="J151" s="19">
        <v>0.7376</v>
      </c>
      <c r="K151" s="19">
        <v>0.7473000000000001</v>
      </c>
      <c r="L151" s="19">
        <v>0.7529</v>
      </c>
      <c r="M151" s="19">
        <v>0.7565999999999999</v>
      </c>
    </row>
    <row r="152" spans="2:13" ht="14.25">
      <c r="B152" s="23">
        <v>16.5</v>
      </c>
      <c r="C152" s="19">
        <v>0.6495000000000001</v>
      </c>
      <c r="D152" s="19">
        <v>0.6679</v>
      </c>
      <c r="E152" s="19">
        <v>0.6808</v>
      </c>
      <c r="F152" s="19">
        <v>0.6901</v>
      </c>
      <c r="G152" s="19">
        <v>0.6990000000000001</v>
      </c>
      <c r="H152" s="19">
        <v>0.7136</v>
      </c>
      <c r="I152" s="19">
        <v>0.7239</v>
      </c>
      <c r="J152" s="19">
        <v>0.7371</v>
      </c>
      <c r="K152" s="19">
        <v>0.7459</v>
      </c>
      <c r="L152" s="19">
        <v>0.7515999999999999</v>
      </c>
      <c r="M152" s="19">
        <v>0.7542</v>
      </c>
    </row>
    <row r="153" spans="2:13" ht="14.25">
      <c r="B153" s="23">
        <v>16.6</v>
      </c>
      <c r="C153" s="19">
        <v>0.6454000000000001</v>
      </c>
      <c r="D153" s="19">
        <v>0.6609</v>
      </c>
      <c r="E153" s="19">
        <v>0.6748999999999999</v>
      </c>
      <c r="F153" s="19">
        <v>0.6879000000000001</v>
      </c>
      <c r="G153" s="19">
        <v>0.6951999999999999</v>
      </c>
      <c r="H153" s="19">
        <v>0.7120000000000001</v>
      </c>
      <c r="I153" s="19">
        <v>0.7228</v>
      </c>
      <c r="J153" s="19">
        <v>0.7339</v>
      </c>
      <c r="K153" s="19">
        <v>0.7445999999999999</v>
      </c>
      <c r="L153" s="19">
        <v>0.7502</v>
      </c>
      <c r="M153" s="19">
        <v>0.7528</v>
      </c>
    </row>
    <row r="154" spans="2:13" ht="14.25">
      <c r="B154" s="23">
        <v>16.7</v>
      </c>
      <c r="C154" s="19">
        <v>0.6444</v>
      </c>
      <c r="D154" s="19">
        <v>0.6620999999999999</v>
      </c>
      <c r="E154" s="19">
        <v>0.674</v>
      </c>
      <c r="F154" s="19">
        <v>0.684</v>
      </c>
      <c r="G154" s="19">
        <v>0.6945</v>
      </c>
      <c r="H154" s="19">
        <v>0.7087</v>
      </c>
      <c r="I154" s="19">
        <v>0.7214</v>
      </c>
      <c r="J154" s="19">
        <v>0.7322</v>
      </c>
      <c r="K154" s="19">
        <v>0.7419</v>
      </c>
      <c r="L154" s="19">
        <v>0.7476</v>
      </c>
      <c r="M154" s="19">
        <v>0.7513</v>
      </c>
    </row>
    <row r="155" spans="2:13" ht="14.25">
      <c r="B155" s="23">
        <v>16.8</v>
      </c>
      <c r="C155" s="19">
        <v>0.6425</v>
      </c>
      <c r="D155" s="19">
        <v>0.6579999999999999</v>
      </c>
      <c r="E155" s="19">
        <v>0.6716</v>
      </c>
      <c r="F155" s="19">
        <v>0.6827</v>
      </c>
      <c r="G155" s="19">
        <v>0.6911</v>
      </c>
      <c r="H155" s="19">
        <v>0.7091</v>
      </c>
      <c r="I155" s="19">
        <v>0.72</v>
      </c>
      <c r="J155" s="19">
        <v>0.7311</v>
      </c>
      <c r="K155" s="19">
        <v>0.7417</v>
      </c>
      <c r="L155" s="19">
        <v>0.7463</v>
      </c>
      <c r="M155" s="19">
        <v>0.7489</v>
      </c>
    </row>
    <row r="156" spans="2:13" ht="14.25">
      <c r="B156" s="23">
        <v>16.9</v>
      </c>
      <c r="C156" s="19">
        <v>0.6384000000000001</v>
      </c>
      <c r="D156" s="19">
        <v>0.6554000000000001</v>
      </c>
      <c r="E156" s="19">
        <v>0.6717</v>
      </c>
      <c r="F156" s="19">
        <v>0.6848000000000001</v>
      </c>
      <c r="G156" s="19">
        <v>0.6916</v>
      </c>
      <c r="H156" s="19">
        <v>0.7054</v>
      </c>
      <c r="I156" s="19">
        <v>0.7173</v>
      </c>
      <c r="J156" s="19">
        <v>0.7281</v>
      </c>
      <c r="K156" s="19">
        <v>0.7379000000000001</v>
      </c>
      <c r="L156" s="19">
        <v>0.7436</v>
      </c>
      <c r="M156" s="19">
        <v>0.7473000000000001</v>
      </c>
    </row>
    <row r="157" spans="2:13" ht="14.25">
      <c r="B157" s="23">
        <v>17</v>
      </c>
      <c r="C157" s="19">
        <v>0.6367</v>
      </c>
      <c r="D157" s="19">
        <v>0.6522</v>
      </c>
      <c r="E157" s="19">
        <v>0.6663</v>
      </c>
      <c r="F157" s="19">
        <v>0.6797</v>
      </c>
      <c r="G157" s="19">
        <v>0.6883</v>
      </c>
      <c r="H157" s="19">
        <v>0.7064</v>
      </c>
      <c r="I157" s="19">
        <v>0.7145999999999999</v>
      </c>
      <c r="J157" s="19">
        <v>0.7256999999999999</v>
      </c>
      <c r="K157" s="19">
        <v>0.7365</v>
      </c>
      <c r="L157" s="19">
        <v>0.7422</v>
      </c>
      <c r="M157" s="19">
        <v>0.7459</v>
      </c>
    </row>
    <row r="158" spans="2:13" ht="14.25">
      <c r="B158" s="23">
        <v>17.1</v>
      </c>
      <c r="C158" s="19">
        <v>0.6338</v>
      </c>
      <c r="D158" s="19">
        <v>0.6507999999999999</v>
      </c>
      <c r="E158" s="19">
        <v>0.6661</v>
      </c>
      <c r="F158" s="19">
        <v>0.6792</v>
      </c>
      <c r="G158" s="19">
        <v>0.6862</v>
      </c>
      <c r="H158" s="19">
        <v>0.7008</v>
      </c>
      <c r="I158" s="19">
        <v>0.7123999999999999</v>
      </c>
      <c r="J158" s="19">
        <v>0.7243</v>
      </c>
      <c r="K158" s="19">
        <v>0.7351000000000001</v>
      </c>
      <c r="L158" s="19">
        <v>0.7408</v>
      </c>
      <c r="M158" s="19">
        <v>0.7445</v>
      </c>
    </row>
    <row r="159" spans="2:13" ht="14.25">
      <c r="B159" s="23">
        <v>17.2</v>
      </c>
      <c r="C159" s="19">
        <v>0.6325</v>
      </c>
      <c r="D159" s="19">
        <v>0.6487</v>
      </c>
      <c r="E159" s="19">
        <v>0.6635</v>
      </c>
      <c r="F159" s="19">
        <v>0.6754000000000001</v>
      </c>
      <c r="G159" s="19">
        <v>0.6837000000000001</v>
      </c>
      <c r="H159" s="19">
        <v>0.7006</v>
      </c>
      <c r="I159" s="19">
        <v>0.7111</v>
      </c>
      <c r="J159" s="19">
        <v>0.7219</v>
      </c>
      <c r="K159" s="19">
        <v>0.7336</v>
      </c>
      <c r="L159" s="19">
        <v>0.7382</v>
      </c>
      <c r="M159" s="19">
        <v>0.7429000000000001</v>
      </c>
    </row>
    <row r="160" spans="2:13" ht="14.25">
      <c r="B160" s="23">
        <v>17.3</v>
      </c>
      <c r="C160" s="19">
        <v>0.6307</v>
      </c>
      <c r="D160" s="19">
        <v>0.647</v>
      </c>
      <c r="E160" s="19">
        <v>0.6611</v>
      </c>
      <c r="F160" s="19">
        <v>0.6739</v>
      </c>
      <c r="G160" s="19">
        <v>0.6818000000000001</v>
      </c>
      <c r="H160" s="19">
        <v>0.6956</v>
      </c>
      <c r="I160" s="19">
        <v>0.7081000000000001</v>
      </c>
      <c r="J160" s="19">
        <v>0.7198</v>
      </c>
      <c r="K160" s="19">
        <v>0.7298</v>
      </c>
      <c r="L160" s="19">
        <v>0.7367</v>
      </c>
      <c r="M160" s="19">
        <v>0.7394</v>
      </c>
    </row>
    <row r="161" spans="2:13" ht="14.25">
      <c r="B161" s="23">
        <v>17.4</v>
      </c>
      <c r="C161" s="19">
        <v>0.6286</v>
      </c>
      <c r="D161" s="19">
        <v>0.6455</v>
      </c>
      <c r="E161" s="19">
        <v>0.6593000000000001</v>
      </c>
      <c r="F161" s="19">
        <v>0.6698000000000001</v>
      </c>
      <c r="G161" s="19">
        <v>0.6781999999999999</v>
      </c>
      <c r="H161" s="19">
        <v>0.6962999999999999</v>
      </c>
      <c r="I161" s="19">
        <v>0.708</v>
      </c>
      <c r="J161" s="19">
        <v>0.7195999999999999</v>
      </c>
      <c r="K161" s="19">
        <v>0.7295999999999999</v>
      </c>
      <c r="L161" s="19">
        <v>0.7353000000000001</v>
      </c>
      <c r="M161" s="19">
        <v>0.7391</v>
      </c>
    </row>
    <row r="162" spans="2:13" ht="14.25">
      <c r="B162" s="23">
        <v>17.5</v>
      </c>
      <c r="C162" s="19">
        <v>0.6312</v>
      </c>
      <c r="D162" s="19">
        <v>0.643</v>
      </c>
      <c r="E162" s="19">
        <v>0.6554000000000001</v>
      </c>
      <c r="F162" s="19">
        <v>0.6686</v>
      </c>
      <c r="G162" s="19">
        <v>0.6779000000000001</v>
      </c>
      <c r="H162" s="19">
        <v>0.6942</v>
      </c>
      <c r="I162" s="19">
        <v>0.7049</v>
      </c>
      <c r="J162" s="19">
        <v>0.7178</v>
      </c>
      <c r="K162" s="19">
        <v>0.7268000000000001</v>
      </c>
      <c r="L162" s="19">
        <v>0.7326</v>
      </c>
      <c r="M162" s="19">
        <v>0.7373999999999999</v>
      </c>
    </row>
    <row r="163" spans="2:13" ht="14.25">
      <c r="B163" s="23">
        <v>17.6</v>
      </c>
      <c r="C163" s="19">
        <v>0.6207</v>
      </c>
      <c r="D163" s="19">
        <v>0.6416</v>
      </c>
      <c r="E163" s="19">
        <v>0.6559</v>
      </c>
      <c r="F163" s="19">
        <v>0.6677</v>
      </c>
      <c r="G163" s="19">
        <v>0.675</v>
      </c>
      <c r="H163" s="19">
        <v>0.6917</v>
      </c>
      <c r="I163" s="19">
        <v>0.7029000000000001</v>
      </c>
      <c r="J163" s="19">
        <v>0.7151000000000001</v>
      </c>
      <c r="K163" s="19">
        <v>0.7242000000000001</v>
      </c>
      <c r="L163" s="19">
        <v>0.7311</v>
      </c>
      <c r="M163" s="19">
        <v>0.736</v>
      </c>
    </row>
    <row r="164" spans="2:13" ht="14.25">
      <c r="B164" s="23">
        <v>17.7</v>
      </c>
      <c r="C164" s="19">
        <v>0.6227</v>
      </c>
      <c r="D164" s="19">
        <v>0.6374</v>
      </c>
      <c r="E164" s="19">
        <v>0.6507</v>
      </c>
      <c r="F164" s="19">
        <v>0.6622</v>
      </c>
      <c r="G164" s="19">
        <v>0.6733</v>
      </c>
      <c r="H164" s="19">
        <v>0.6895</v>
      </c>
      <c r="I164" s="19">
        <v>0.7017</v>
      </c>
      <c r="J164" s="19">
        <v>0.7126</v>
      </c>
      <c r="K164" s="19">
        <v>0.7228</v>
      </c>
      <c r="L164" s="19">
        <v>0.7297</v>
      </c>
      <c r="M164" s="19">
        <v>0.7323999999999999</v>
      </c>
    </row>
    <row r="165" spans="2:13" ht="14.25">
      <c r="B165" s="23">
        <v>17.8</v>
      </c>
      <c r="C165" s="19">
        <v>0.6201</v>
      </c>
      <c r="D165" s="19">
        <v>0.6357</v>
      </c>
      <c r="E165" s="19">
        <v>0.6483</v>
      </c>
      <c r="F165" s="19">
        <v>0.66</v>
      </c>
      <c r="G165" s="19">
        <v>0.6693000000000001</v>
      </c>
      <c r="H165" s="19">
        <v>0.6862999999999999</v>
      </c>
      <c r="I165" s="19">
        <v>0.6981</v>
      </c>
      <c r="J165" s="19">
        <v>0.7098</v>
      </c>
      <c r="K165" s="19">
        <v>0.7201000000000001</v>
      </c>
      <c r="L165" s="19">
        <v>0.7281</v>
      </c>
      <c r="M165" s="19">
        <v>0.731</v>
      </c>
    </row>
    <row r="166" spans="2:13" ht="14.25">
      <c r="B166" s="23">
        <v>17.9</v>
      </c>
      <c r="C166" s="19">
        <v>0.6184000000000001</v>
      </c>
      <c r="D166" s="19">
        <v>0.6347999999999999</v>
      </c>
      <c r="E166" s="19">
        <v>0.6465000000000001</v>
      </c>
      <c r="F166" s="19">
        <v>0.657</v>
      </c>
      <c r="G166" s="19">
        <v>0.6701</v>
      </c>
      <c r="H166" s="19">
        <v>0.6854</v>
      </c>
      <c r="I166" s="19">
        <v>0.6987000000000001</v>
      </c>
      <c r="J166" s="19">
        <v>0.7093</v>
      </c>
      <c r="K166" s="19">
        <v>0.7184999999999999</v>
      </c>
      <c r="L166" s="19">
        <v>0.7254</v>
      </c>
      <c r="M166" s="19">
        <v>0.7303000000000001</v>
      </c>
    </row>
    <row r="167" spans="2:13" ht="14.25">
      <c r="B167" s="23">
        <v>18</v>
      </c>
      <c r="C167" s="19">
        <v>0.616</v>
      </c>
      <c r="D167" s="19">
        <v>0.6332</v>
      </c>
      <c r="E167" s="19">
        <v>0.6464</v>
      </c>
      <c r="F167" s="19">
        <v>0.6578</v>
      </c>
      <c r="G167" s="19">
        <v>0.6662</v>
      </c>
      <c r="H167" s="19">
        <v>0.6831999999999999</v>
      </c>
      <c r="I167" s="19">
        <v>0.695</v>
      </c>
      <c r="J167" s="19">
        <v>0.7068000000000001</v>
      </c>
      <c r="K167" s="19">
        <v>0.7169</v>
      </c>
      <c r="L167" s="19">
        <v>0.7227</v>
      </c>
      <c r="M167" s="19">
        <v>0.7275</v>
      </c>
    </row>
    <row r="168" spans="2:13" ht="14.25">
      <c r="B168" s="23">
        <v>18.1</v>
      </c>
      <c r="C168" s="19">
        <v>0.6135</v>
      </c>
      <c r="D168" s="19">
        <v>0.6315</v>
      </c>
      <c r="E168" s="19">
        <v>0.6448</v>
      </c>
      <c r="F168" s="19">
        <v>0.6562</v>
      </c>
      <c r="G168" s="19">
        <v>0.6645</v>
      </c>
      <c r="H168" s="19">
        <v>0.6803</v>
      </c>
      <c r="I168" s="19">
        <v>0.6927</v>
      </c>
      <c r="J168" s="19">
        <v>0.705</v>
      </c>
      <c r="K168" s="19">
        <v>0.7143</v>
      </c>
      <c r="L168" s="19">
        <v>0.7223999999999999</v>
      </c>
      <c r="M168" s="19">
        <v>0.7253000000000001</v>
      </c>
    </row>
    <row r="169" spans="2:13" ht="14.25">
      <c r="B169" s="23">
        <v>18.2</v>
      </c>
      <c r="C169" s="19">
        <v>0.6112</v>
      </c>
      <c r="D169" s="19">
        <v>0.6265999999999999</v>
      </c>
      <c r="E169" s="19">
        <v>0.6426000000000001</v>
      </c>
      <c r="F169" s="19">
        <v>0.6563</v>
      </c>
      <c r="G169" s="19">
        <v>0.6617000000000001</v>
      </c>
      <c r="H169" s="19">
        <v>0.6788</v>
      </c>
      <c r="I169" s="19">
        <v>0.6906</v>
      </c>
      <c r="J169" s="19">
        <v>0.7021999999999999</v>
      </c>
      <c r="K169" s="19">
        <v>0.7115</v>
      </c>
      <c r="L169" s="19">
        <v>0.7195999999999999</v>
      </c>
      <c r="M169" s="19">
        <v>0.7236</v>
      </c>
    </row>
    <row r="170" spans="2:13" ht="14.25">
      <c r="B170" s="23">
        <v>18.3</v>
      </c>
      <c r="C170" s="19">
        <v>0.6084</v>
      </c>
      <c r="D170" s="19">
        <v>0.6256</v>
      </c>
      <c r="E170" s="19">
        <v>0.64</v>
      </c>
      <c r="F170" s="19">
        <v>0.6527</v>
      </c>
      <c r="G170" s="19">
        <v>0.6602</v>
      </c>
      <c r="H170" s="19">
        <v>0.6785</v>
      </c>
      <c r="I170" s="19">
        <v>0.6894</v>
      </c>
      <c r="J170" s="19">
        <v>0.6995999999999999</v>
      </c>
      <c r="K170" s="19">
        <v>0.71</v>
      </c>
      <c r="L170" s="19">
        <v>0.7181000000000001</v>
      </c>
      <c r="M170" s="19">
        <v>0.7211</v>
      </c>
    </row>
    <row r="171" spans="2:13" ht="14.25">
      <c r="B171" s="23">
        <v>18.4</v>
      </c>
      <c r="C171" s="19">
        <v>0.6078</v>
      </c>
      <c r="D171" s="19">
        <v>0.624</v>
      </c>
      <c r="E171" s="19">
        <v>0.6392</v>
      </c>
      <c r="F171" s="19">
        <v>0.6514</v>
      </c>
      <c r="G171" s="19">
        <v>0.66</v>
      </c>
      <c r="H171" s="19">
        <v>0.6787000000000001</v>
      </c>
      <c r="I171" s="19">
        <v>0.6875</v>
      </c>
      <c r="J171" s="19">
        <v>0.6990999999999999</v>
      </c>
      <c r="K171" s="19">
        <v>0.7084999999999999</v>
      </c>
      <c r="L171" s="19">
        <v>0.7166</v>
      </c>
      <c r="M171" s="19">
        <v>0.7195999999999999</v>
      </c>
    </row>
    <row r="172" spans="2:13" ht="14.25">
      <c r="B172" s="23">
        <v>18.5</v>
      </c>
      <c r="C172" s="19">
        <v>0.6053000000000001</v>
      </c>
      <c r="D172" s="19">
        <v>0.6215999999999999</v>
      </c>
      <c r="E172" s="19">
        <v>0.6357</v>
      </c>
      <c r="F172" s="19">
        <v>0.6470999999999999</v>
      </c>
      <c r="G172" s="19">
        <v>0.6553</v>
      </c>
      <c r="H172" s="19">
        <v>0.6715000000000001</v>
      </c>
      <c r="I172" s="19">
        <v>0.6870999999999999</v>
      </c>
      <c r="J172" s="19">
        <v>0.6968000000000001</v>
      </c>
      <c r="K172" s="19">
        <v>0.7081999999999999</v>
      </c>
      <c r="L172" s="19">
        <v>0.7152</v>
      </c>
      <c r="M172" s="19">
        <v>0.7191</v>
      </c>
    </row>
    <row r="173" spans="2:13" ht="14.25">
      <c r="B173" s="23">
        <v>18.6</v>
      </c>
      <c r="C173" s="19">
        <v>0.6037</v>
      </c>
      <c r="D173" s="19">
        <v>0.62</v>
      </c>
      <c r="E173" s="19">
        <v>0.6345000000000001</v>
      </c>
      <c r="F173" s="19">
        <v>0.6468</v>
      </c>
      <c r="G173" s="19">
        <v>0.6551</v>
      </c>
      <c r="H173" s="19">
        <v>0.6716</v>
      </c>
      <c r="I173" s="19">
        <v>0.6847</v>
      </c>
      <c r="J173" s="19">
        <v>0.6953</v>
      </c>
      <c r="K173" s="19">
        <v>0.7066</v>
      </c>
      <c r="L173" s="19">
        <v>0.7123999999999999</v>
      </c>
      <c r="M173" s="19">
        <v>0.7173</v>
      </c>
    </row>
    <row r="174" spans="2:13" ht="14.25">
      <c r="B174" s="23">
        <v>18.7</v>
      </c>
      <c r="C174" s="19">
        <v>0.6011</v>
      </c>
      <c r="D174" s="19">
        <v>0.6169</v>
      </c>
      <c r="E174" s="19">
        <v>0.6292</v>
      </c>
      <c r="F174" s="19">
        <v>0.6406999999999999</v>
      </c>
      <c r="G174" s="19">
        <v>0.6524</v>
      </c>
      <c r="H174" s="19">
        <v>0.6718999999999999</v>
      </c>
      <c r="I174" s="19">
        <v>0.6828</v>
      </c>
      <c r="J174" s="19">
        <v>0.6948000000000001</v>
      </c>
      <c r="K174" s="19">
        <v>0.7051000000000001</v>
      </c>
      <c r="L174" s="19">
        <v>0.7109000000000001</v>
      </c>
      <c r="M174" s="19">
        <v>0.7148</v>
      </c>
    </row>
    <row r="175" spans="2:13" ht="14.25">
      <c r="B175" s="23">
        <v>18.8</v>
      </c>
      <c r="C175" s="19">
        <v>0.6003000000000001</v>
      </c>
      <c r="D175" s="19">
        <v>0.6165999999999999</v>
      </c>
      <c r="E175" s="19">
        <v>0.6307</v>
      </c>
      <c r="F175" s="19">
        <v>0.6422</v>
      </c>
      <c r="G175" s="19">
        <v>0.6505</v>
      </c>
      <c r="H175" s="19">
        <v>0.6659</v>
      </c>
      <c r="I175" s="19">
        <v>0.6773</v>
      </c>
      <c r="J175" s="19">
        <v>0.6919</v>
      </c>
      <c r="K175" s="19">
        <v>0.7021999999999999</v>
      </c>
      <c r="L175" s="19">
        <v>0.708</v>
      </c>
      <c r="M175" s="19">
        <v>0.7119</v>
      </c>
    </row>
    <row r="176" spans="2:13" ht="14.25">
      <c r="B176" s="23">
        <v>18.9</v>
      </c>
      <c r="C176" s="19">
        <v>0.5972</v>
      </c>
      <c r="D176" s="19">
        <v>0.6128</v>
      </c>
      <c r="E176" s="19">
        <v>0.6268</v>
      </c>
      <c r="F176" s="19">
        <v>0.6395000000000001</v>
      </c>
      <c r="G176" s="19">
        <v>0.649</v>
      </c>
      <c r="H176" s="19">
        <v>0.6662</v>
      </c>
      <c r="I176" s="19">
        <v>0.6783</v>
      </c>
      <c r="J176" s="19">
        <v>0.6903</v>
      </c>
      <c r="K176" s="19">
        <v>0.7006999999999999</v>
      </c>
      <c r="L176" s="19">
        <v>0.7077</v>
      </c>
      <c r="M176" s="19">
        <v>0.7106999999999999</v>
      </c>
    </row>
    <row r="177" spans="2:13" ht="14.25">
      <c r="B177" s="23">
        <v>19</v>
      </c>
      <c r="C177" s="19">
        <v>0.5954999999999999</v>
      </c>
      <c r="D177" s="19">
        <v>0.6111</v>
      </c>
      <c r="E177" s="19">
        <v>0.6256</v>
      </c>
      <c r="F177" s="19">
        <v>0.6389</v>
      </c>
      <c r="G177" s="19">
        <v>0.6473</v>
      </c>
      <c r="H177" s="19">
        <v>0.6635</v>
      </c>
      <c r="I177" s="19">
        <v>0.6767</v>
      </c>
      <c r="J177" s="19">
        <v>0.6887000000000001</v>
      </c>
      <c r="K177" s="19">
        <v>0.6990999999999999</v>
      </c>
      <c r="L177" s="19">
        <v>0.705</v>
      </c>
      <c r="M177" s="19">
        <v>0.7078</v>
      </c>
    </row>
    <row r="178" spans="2:13" ht="14.25">
      <c r="B178" s="23">
        <v>19.1</v>
      </c>
      <c r="C178" s="19">
        <v>0.5932999999999999</v>
      </c>
      <c r="D178" s="19">
        <v>0.6088</v>
      </c>
      <c r="E178" s="19">
        <v>0.623</v>
      </c>
      <c r="F178" s="19">
        <v>0.6347999999999999</v>
      </c>
      <c r="G178" s="19">
        <v>0.6444</v>
      </c>
      <c r="H178" s="19">
        <v>0.6624</v>
      </c>
      <c r="I178" s="19">
        <v>0.6724</v>
      </c>
      <c r="J178" s="19">
        <v>0.685</v>
      </c>
      <c r="K178" s="19">
        <v>0.6975</v>
      </c>
      <c r="L178" s="19">
        <v>0.7034</v>
      </c>
      <c r="M178" s="19">
        <v>0.7081999999999999</v>
      </c>
    </row>
    <row r="179" spans="2:13" ht="14.25">
      <c r="B179" s="23">
        <v>19.2</v>
      </c>
      <c r="C179" s="19">
        <v>0.5907</v>
      </c>
      <c r="D179" s="19">
        <v>0.607</v>
      </c>
      <c r="E179" s="19">
        <v>0.6213000000000001</v>
      </c>
      <c r="F179" s="19">
        <v>0.6333</v>
      </c>
      <c r="G179" s="19">
        <v>0.6439</v>
      </c>
      <c r="H179" s="19">
        <v>0.6598999999999999</v>
      </c>
      <c r="I179" s="19">
        <v>0.6720999999999999</v>
      </c>
      <c r="J179" s="19">
        <v>0.6844</v>
      </c>
      <c r="K179" s="19">
        <v>0.696</v>
      </c>
      <c r="L179" s="19">
        <v>0.7018000000000001</v>
      </c>
      <c r="M179" s="19">
        <v>0.7056999999999999</v>
      </c>
    </row>
    <row r="180" spans="2:13" ht="14.25">
      <c r="B180" s="23">
        <v>19.3</v>
      </c>
      <c r="C180" s="19">
        <v>0.5881000000000001</v>
      </c>
      <c r="D180" s="19">
        <v>0.6053000000000001</v>
      </c>
      <c r="E180" s="19">
        <v>0.6204999999999999</v>
      </c>
      <c r="F180" s="19">
        <v>0.6333</v>
      </c>
      <c r="G180" s="19">
        <v>0.6396000000000001</v>
      </c>
      <c r="H180" s="19">
        <v>0.6577</v>
      </c>
      <c r="I180" s="19">
        <v>0.6681999999999999</v>
      </c>
      <c r="J180" s="19">
        <v>0.6817</v>
      </c>
      <c r="K180" s="19">
        <v>0.6944</v>
      </c>
      <c r="L180" s="19">
        <v>0.7003</v>
      </c>
      <c r="M180" s="19">
        <v>0.7051000000000001</v>
      </c>
    </row>
    <row r="181" spans="2:13" ht="14.25">
      <c r="B181" s="23">
        <v>19.4</v>
      </c>
      <c r="C181" s="19">
        <v>0.5867</v>
      </c>
      <c r="D181" s="19">
        <v>0.6029</v>
      </c>
      <c r="E181" s="19">
        <v>0.6169</v>
      </c>
      <c r="F181" s="19">
        <v>0.6277</v>
      </c>
      <c r="G181" s="19">
        <v>0.6405</v>
      </c>
      <c r="H181" s="19">
        <v>0.6548999999999999</v>
      </c>
      <c r="I181" s="19">
        <v>0.6706</v>
      </c>
      <c r="J181" s="19">
        <v>0.6807</v>
      </c>
      <c r="K181" s="19">
        <v>0.6901</v>
      </c>
      <c r="L181" s="19">
        <v>0.6983</v>
      </c>
      <c r="M181" s="19">
        <v>0.7016</v>
      </c>
    </row>
    <row r="182" spans="2:13" ht="14.25">
      <c r="B182" s="23">
        <v>19.5</v>
      </c>
      <c r="C182" s="19">
        <v>0.5845</v>
      </c>
      <c r="D182" s="19">
        <v>0.6011</v>
      </c>
      <c r="E182" s="19">
        <v>0.6138</v>
      </c>
      <c r="F182" s="19">
        <v>0.6241</v>
      </c>
      <c r="G182" s="19">
        <v>0.6349</v>
      </c>
      <c r="H182" s="19">
        <v>0.6548999999999999</v>
      </c>
      <c r="I182" s="19">
        <v>0.6672</v>
      </c>
      <c r="J182" s="19">
        <v>0.6793</v>
      </c>
      <c r="K182" s="19">
        <v>0.6899</v>
      </c>
      <c r="L182" s="19">
        <v>0.6969</v>
      </c>
      <c r="M182" s="19">
        <v>0.701</v>
      </c>
    </row>
    <row r="183" spans="2:13" ht="14.25">
      <c r="B183" s="23">
        <v>19.6</v>
      </c>
      <c r="C183" s="19">
        <v>0.5832</v>
      </c>
      <c r="D183" s="19">
        <v>0.598</v>
      </c>
      <c r="E183" s="19">
        <v>0.6121</v>
      </c>
      <c r="F183" s="19">
        <v>0.6249</v>
      </c>
      <c r="G183" s="19">
        <v>0.6345000000000001</v>
      </c>
      <c r="H183" s="19">
        <v>0.6515000000000001</v>
      </c>
      <c r="I183" s="19">
        <v>0.6678000000000001</v>
      </c>
      <c r="J183" s="19">
        <v>0.6788</v>
      </c>
      <c r="K183" s="19">
        <v>0.6881999999999999</v>
      </c>
      <c r="L183" s="19">
        <v>0.6940999999999999</v>
      </c>
      <c r="M183" s="19">
        <v>0.6990000000000001</v>
      </c>
    </row>
    <row r="184" spans="2:13" ht="14.25">
      <c r="B184" s="23">
        <v>19.7</v>
      </c>
      <c r="C184" s="19">
        <v>0.5805</v>
      </c>
      <c r="D184" s="19">
        <v>0.5954999999999999</v>
      </c>
      <c r="E184" s="19">
        <v>0.6095</v>
      </c>
      <c r="F184" s="19">
        <v>0.6229</v>
      </c>
      <c r="G184" s="19">
        <v>0.6314</v>
      </c>
      <c r="H184" s="19">
        <v>0.6486</v>
      </c>
      <c r="I184" s="19">
        <v>0.6607</v>
      </c>
      <c r="J184" s="19">
        <v>0.6751999999999999</v>
      </c>
      <c r="K184" s="19">
        <v>0.688</v>
      </c>
      <c r="L184" s="19">
        <v>0.6927</v>
      </c>
      <c r="M184" s="19">
        <v>0.6964</v>
      </c>
    </row>
    <row r="185" spans="2:13" ht="14.25">
      <c r="B185" s="23">
        <v>19.8</v>
      </c>
      <c r="C185" s="19">
        <v>0.5787</v>
      </c>
      <c r="D185" s="19">
        <v>0.5951</v>
      </c>
      <c r="E185" s="19">
        <v>0.6095</v>
      </c>
      <c r="F185" s="19">
        <v>0.6209</v>
      </c>
      <c r="G185" s="19">
        <v>0.6283</v>
      </c>
      <c r="H185" s="19">
        <v>0.6451</v>
      </c>
      <c r="I185" s="19">
        <v>0.6607999999999999</v>
      </c>
      <c r="J185" s="19">
        <v>0.6733</v>
      </c>
      <c r="K185" s="19">
        <v>0.685</v>
      </c>
      <c r="L185" s="19">
        <v>0.6909000000000001</v>
      </c>
      <c r="M185" s="19">
        <v>0.6958</v>
      </c>
    </row>
    <row r="186" spans="2:13" ht="14.25">
      <c r="B186" s="23">
        <v>19.9</v>
      </c>
      <c r="C186" s="19">
        <v>0.5760000000000001</v>
      </c>
      <c r="D186" s="19">
        <v>0.5926</v>
      </c>
      <c r="E186" s="19">
        <v>0.6068</v>
      </c>
      <c r="F186" s="19">
        <v>0.6192</v>
      </c>
      <c r="G186" s="19">
        <v>0.6265999999999999</v>
      </c>
      <c r="H186" s="19">
        <v>0.6445000000000001</v>
      </c>
      <c r="I186" s="19">
        <v>0.6587000000000001</v>
      </c>
      <c r="J186" s="19">
        <v>0.6701999999999999</v>
      </c>
      <c r="K186" s="19">
        <v>0.682</v>
      </c>
      <c r="L186" s="19">
        <v>0.6890999999999999</v>
      </c>
      <c r="M186" s="19">
        <v>0.6940999999999999</v>
      </c>
    </row>
    <row r="187" spans="2:13" ht="14.25">
      <c r="B187" s="23">
        <v>20</v>
      </c>
      <c r="C187" s="19">
        <v>0.5738</v>
      </c>
      <c r="D187" s="19">
        <v>0.5901</v>
      </c>
      <c r="E187" s="19">
        <v>0.6046</v>
      </c>
      <c r="F187" s="19">
        <v>0.6163000000000001</v>
      </c>
      <c r="G187" s="19">
        <v>0.6249</v>
      </c>
      <c r="H187" s="19">
        <v>0.6426999999999999</v>
      </c>
      <c r="I187" s="19">
        <v>0.6574</v>
      </c>
      <c r="J187" s="19">
        <v>0.6697</v>
      </c>
      <c r="K187" s="19">
        <v>0.6804000000000001</v>
      </c>
      <c r="L187" s="19">
        <v>0.6873999999999999</v>
      </c>
      <c r="M187" s="19">
        <v>0.6916</v>
      </c>
    </row>
    <row r="188" spans="2:13" ht="14.25">
      <c r="B188" s="23">
        <v>20.1</v>
      </c>
      <c r="C188" s="19">
        <v>0.5720000000000001</v>
      </c>
      <c r="D188" s="19">
        <v>0.5882999999999999</v>
      </c>
      <c r="E188" s="19">
        <v>0.6028</v>
      </c>
      <c r="F188" s="19">
        <v>0.615</v>
      </c>
      <c r="G188" s="19">
        <v>0.6258</v>
      </c>
      <c r="H188" s="19">
        <v>0.6412</v>
      </c>
      <c r="I188" s="19">
        <v>0.6562</v>
      </c>
      <c r="J188" s="19">
        <v>0.6670999999999999</v>
      </c>
      <c r="K188" s="19">
        <v>0.68</v>
      </c>
      <c r="L188" s="19">
        <v>0.6849</v>
      </c>
      <c r="M188" s="19">
        <v>0.6904</v>
      </c>
    </row>
    <row r="189" spans="2:13" ht="14.25">
      <c r="B189" s="23">
        <v>20.2</v>
      </c>
      <c r="C189" s="19">
        <v>0.5719</v>
      </c>
      <c r="D189" s="19">
        <v>0.5886</v>
      </c>
      <c r="E189" s="19">
        <v>0.5996</v>
      </c>
      <c r="F189" s="19">
        <v>0.6121</v>
      </c>
      <c r="G189" s="19">
        <v>0.6241</v>
      </c>
      <c r="H189" s="19">
        <v>0.6404000000000001</v>
      </c>
      <c r="I189" s="19">
        <v>0.6536</v>
      </c>
      <c r="J189" s="19">
        <v>0.6652</v>
      </c>
      <c r="K189" s="19">
        <v>0.677</v>
      </c>
      <c r="L189" s="19">
        <v>0.6840999999999999</v>
      </c>
      <c r="M189" s="19">
        <v>0.6883</v>
      </c>
    </row>
    <row r="190" spans="2:13" ht="14.25">
      <c r="B190" s="23">
        <v>20.3</v>
      </c>
      <c r="C190" s="19">
        <v>0.5692</v>
      </c>
      <c r="D190" s="19">
        <v>0.5847</v>
      </c>
      <c r="E190" s="19">
        <v>0.5992000000000001</v>
      </c>
      <c r="F190" s="19">
        <v>0.6114</v>
      </c>
      <c r="G190" s="19">
        <v>0.6223</v>
      </c>
      <c r="H190" s="19">
        <v>0.6352</v>
      </c>
      <c r="I190" s="19">
        <v>0.6476999999999999</v>
      </c>
      <c r="J190" s="19">
        <v>0.6647</v>
      </c>
      <c r="K190" s="19">
        <v>0.6753</v>
      </c>
      <c r="L190" s="19">
        <v>0.6825</v>
      </c>
      <c r="M190" s="19">
        <v>0.6867</v>
      </c>
    </row>
    <row r="191" spans="2:13" ht="14.25">
      <c r="B191" s="23">
        <v>20.4</v>
      </c>
      <c r="C191" s="19">
        <v>0.5656</v>
      </c>
      <c r="D191" s="19">
        <v>0.5808</v>
      </c>
      <c r="E191" s="19">
        <v>0.596</v>
      </c>
      <c r="F191" s="19">
        <v>0.608</v>
      </c>
      <c r="G191" s="19">
        <v>0.6178</v>
      </c>
      <c r="H191" s="19">
        <v>0.6367</v>
      </c>
      <c r="I191" s="19">
        <v>0.6496</v>
      </c>
      <c r="J191" s="19">
        <v>0.6629999999999999</v>
      </c>
      <c r="K191" s="19">
        <v>0.6736</v>
      </c>
      <c r="L191" s="19">
        <v>0.6797</v>
      </c>
      <c r="M191" s="19">
        <v>0.6845</v>
      </c>
    </row>
    <row r="192" spans="2:13" ht="14.25">
      <c r="B192" s="23">
        <v>20.5</v>
      </c>
      <c r="C192" s="19">
        <v>0.5646</v>
      </c>
      <c r="D192" s="19">
        <v>0.5817</v>
      </c>
      <c r="E192" s="19">
        <v>0.597</v>
      </c>
      <c r="F192" s="19">
        <v>0.6086</v>
      </c>
      <c r="G192" s="19">
        <v>0.6161</v>
      </c>
      <c r="H192" s="19">
        <v>0.6335000000000001</v>
      </c>
      <c r="I192" s="19">
        <v>0.647</v>
      </c>
      <c r="J192" s="19">
        <v>0.6612</v>
      </c>
      <c r="K192" s="19">
        <v>0.6718999999999999</v>
      </c>
      <c r="L192" s="19">
        <v>0.6790999999999999</v>
      </c>
      <c r="M192" s="19">
        <v>0.6834</v>
      </c>
    </row>
    <row r="193" spans="2:13" ht="14.25">
      <c r="B193" s="23">
        <v>20.6</v>
      </c>
      <c r="C193" s="19">
        <v>0.5632</v>
      </c>
      <c r="D193" s="19">
        <v>0.5799</v>
      </c>
      <c r="E193" s="19">
        <v>0.5932999999999999</v>
      </c>
      <c r="F193" s="19">
        <v>0.6043999999999999</v>
      </c>
      <c r="G193" s="19">
        <v>0.6142</v>
      </c>
      <c r="H193" s="19">
        <v>0.6357</v>
      </c>
      <c r="I193" s="19">
        <v>0.6467</v>
      </c>
      <c r="J193" s="19">
        <v>0.6584</v>
      </c>
      <c r="K193" s="19">
        <v>0.6701</v>
      </c>
      <c r="L193" s="19">
        <v>0.6774</v>
      </c>
      <c r="M193" s="19">
        <v>0.6826000000000001</v>
      </c>
    </row>
    <row r="194" spans="2:13" ht="14.25">
      <c r="B194" s="23">
        <v>20.7</v>
      </c>
      <c r="C194" s="19">
        <v>0.5609000000000001</v>
      </c>
      <c r="D194" s="19">
        <v>0.5772999999999999</v>
      </c>
      <c r="E194" s="19">
        <v>0.5919</v>
      </c>
      <c r="F194" s="19">
        <v>0.604</v>
      </c>
      <c r="G194" s="19">
        <v>0.6138</v>
      </c>
      <c r="H194" s="19">
        <v>0.628</v>
      </c>
      <c r="I194" s="19">
        <v>0.6445000000000001</v>
      </c>
      <c r="J194" s="19">
        <v>0.6552</v>
      </c>
      <c r="K194" s="19">
        <v>0.667</v>
      </c>
      <c r="L194" s="19">
        <v>0.6755</v>
      </c>
      <c r="M194" s="19">
        <v>0.68</v>
      </c>
    </row>
    <row r="195" spans="2:13" ht="14.25">
      <c r="B195" s="23">
        <v>20.8</v>
      </c>
      <c r="C195" s="19">
        <v>0.5594</v>
      </c>
      <c r="D195" s="19">
        <v>0.5755</v>
      </c>
      <c r="E195" s="19">
        <v>0.5887</v>
      </c>
      <c r="F195" s="19">
        <v>0.6008</v>
      </c>
      <c r="G195" s="19">
        <v>0.6106</v>
      </c>
      <c r="H195" s="19">
        <v>0.6294</v>
      </c>
      <c r="I195" s="19">
        <v>0.6413</v>
      </c>
      <c r="J195" s="19">
        <v>0.6548999999999999</v>
      </c>
      <c r="K195" s="19">
        <v>0.6666</v>
      </c>
      <c r="L195" s="19">
        <v>0.674</v>
      </c>
      <c r="M195" s="19">
        <v>0.6783</v>
      </c>
    </row>
    <row r="196" spans="2:13" ht="14.25">
      <c r="B196" s="23">
        <v>20.9</v>
      </c>
      <c r="C196" s="19">
        <v>0.5571</v>
      </c>
      <c r="D196" s="19">
        <v>0.5736</v>
      </c>
      <c r="E196" s="19">
        <v>0.5878</v>
      </c>
      <c r="F196" s="19">
        <v>0.5991</v>
      </c>
      <c r="G196" s="19">
        <v>0.6102000000000001</v>
      </c>
      <c r="H196" s="19">
        <v>0.6269</v>
      </c>
      <c r="I196" s="19">
        <v>0.6424</v>
      </c>
      <c r="J196" s="19">
        <v>0.6529</v>
      </c>
      <c r="K196" s="19">
        <v>0.6635</v>
      </c>
      <c r="L196" s="19">
        <v>0.6709</v>
      </c>
      <c r="M196" s="19">
        <v>0.6761</v>
      </c>
    </row>
    <row r="197" spans="2:13" ht="14.25">
      <c r="B197" s="23">
        <v>21</v>
      </c>
      <c r="C197" s="19">
        <v>0.5557</v>
      </c>
      <c r="D197" s="19">
        <v>0.5724</v>
      </c>
      <c r="E197" s="19">
        <v>0.5864</v>
      </c>
      <c r="F197" s="19">
        <v>0.5981000000000001</v>
      </c>
      <c r="G197" s="19">
        <v>0.6057</v>
      </c>
      <c r="H197" s="19">
        <v>0.6246</v>
      </c>
      <c r="I197" s="19">
        <v>0.6373</v>
      </c>
      <c r="J197" s="19">
        <v>0.6502</v>
      </c>
      <c r="K197" s="19">
        <v>0.6631</v>
      </c>
      <c r="L197" s="19">
        <v>0.6695</v>
      </c>
      <c r="M197" s="19">
        <v>0.6735</v>
      </c>
    </row>
    <row r="198" spans="2:13" ht="14.25">
      <c r="B198" s="23">
        <v>21.1</v>
      </c>
      <c r="C198" s="19">
        <v>0.5553</v>
      </c>
      <c r="D198" s="19">
        <v>0.5698</v>
      </c>
      <c r="E198" s="19">
        <v>0.5845</v>
      </c>
      <c r="F198" s="19">
        <v>0.5968</v>
      </c>
      <c r="G198" s="19">
        <v>0.6079</v>
      </c>
      <c r="H198" s="19">
        <v>0.6219</v>
      </c>
      <c r="I198" s="19">
        <v>0.6383</v>
      </c>
      <c r="J198" s="19">
        <v>0.6507999999999999</v>
      </c>
      <c r="K198" s="19">
        <v>0.6614</v>
      </c>
      <c r="L198" s="19">
        <v>0.6678000000000001</v>
      </c>
      <c r="M198" s="19">
        <v>0.6727</v>
      </c>
    </row>
    <row r="199" spans="2:13" ht="14.25">
      <c r="B199" s="23">
        <v>21.2</v>
      </c>
      <c r="C199" s="19">
        <v>0.5504</v>
      </c>
      <c r="D199" s="19">
        <v>0.5666</v>
      </c>
      <c r="E199" s="19">
        <v>0.5807</v>
      </c>
      <c r="F199" s="19">
        <v>0.5943999999999999</v>
      </c>
      <c r="G199" s="19">
        <v>0.6021</v>
      </c>
      <c r="H199" s="19">
        <v>0.6209</v>
      </c>
      <c r="I199" s="19">
        <v>0.6341</v>
      </c>
      <c r="J199" s="19">
        <v>0.6478</v>
      </c>
      <c r="K199" s="19">
        <v>0.6596</v>
      </c>
      <c r="L199" s="19">
        <v>0.6670999999999999</v>
      </c>
      <c r="M199" s="19">
        <v>0.6715000000000001</v>
      </c>
    </row>
    <row r="200" spans="2:13" ht="14.25">
      <c r="B200" s="23">
        <v>21.3</v>
      </c>
      <c r="C200" s="19">
        <v>0.5485</v>
      </c>
      <c r="D200" s="19">
        <v>0.5653</v>
      </c>
      <c r="E200" s="19">
        <v>0.5794</v>
      </c>
      <c r="F200" s="19">
        <v>0.5915</v>
      </c>
      <c r="G200" s="19">
        <v>0.6015</v>
      </c>
      <c r="H200" s="19">
        <v>0.6192</v>
      </c>
      <c r="I200" s="19">
        <v>0.6329</v>
      </c>
      <c r="J200" s="19">
        <v>0.6448</v>
      </c>
      <c r="K200" s="19">
        <v>0.6577</v>
      </c>
      <c r="L200" s="19">
        <v>0.6665000000000001</v>
      </c>
      <c r="M200" s="19">
        <v>0.6703</v>
      </c>
    </row>
    <row r="201" spans="2:13" ht="14.25">
      <c r="B201" s="23">
        <v>21.4</v>
      </c>
      <c r="C201" s="19">
        <v>0.5476</v>
      </c>
      <c r="D201" s="19">
        <v>0.5627</v>
      </c>
      <c r="E201" s="19">
        <v>0.5765</v>
      </c>
      <c r="F201" s="19">
        <v>0.5896</v>
      </c>
      <c r="G201" s="19">
        <v>0.5996</v>
      </c>
      <c r="H201" s="19">
        <v>0.6174000000000001</v>
      </c>
      <c r="I201" s="19">
        <v>0.6315</v>
      </c>
      <c r="J201" s="19">
        <v>0.6444</v>
      </c>
      <c r="K201" s="19">
        <v>0.6573</v>
      </c>
      <c r="L201" s="19">
        <v>0.6639</v>
      </c>
      <c r="M201" s="19">
        <v>0.6688</v>
      </c>
    </row>
    <row r="202" spans="2:13" ht="14.25">
      <c r="B202" s="23">
        <v>21.5</v>
      </c>
      <c r="C202" s="19">
        <v>0.5486</v>
      </c>
      <c r="D202" s="19">
        <v>0.5621</v>
      </c>
      <c r="E202" s="19">
        <v>0.5770000000000001</v>
      </c>
      <c r="F202" s="19">
        <v>0.5888</v>
      </c>
      <c r="G202" s="19">
        <v>0.5965</v>
      </c>
      <c r="H202" s="19">
        <v>0.6168</v>
      </c>
      <c r="I202" s="19">
        <v>0.6297</v>
      </c>
      <c r="J202" s="19">
        <v>0.6426000000000001</v>
      </c>
      <c r="K202" s="19">
        <v>0.6555</v>
      </c>
      <c r="L202" s="19">
        <v>0.6622</v>
      </c>
      <c r="M202" s="19">
        <v>0.6663</v>
      </c>
    </row>
    <row r="203" spans="2:13" ht="14.25">
      <c r="B203" s="23">
        <v>21.6</v>
      </c>
      <c r="C203" s="19">
        <v>0.5440999999999999</v>
      </c>
      <c r="D203" s="19">
        <v>0.5603</v>
      </c>
      <c r="E203" s="19">
        <v>0.5737</v>
      </c>
      <c r="F203" s="19">
        <v>0.586</v>
      </c>
      <c r="G203" s="19">
        <v>0.5972</v>
      </c>
      <c r="H203" s="19">
        <v>0.6112</v>
      </c>
      <c r="I203" s="19">
        <v>0.6278</v>
      </c>
      <c r="J203" s="19">
        <v>0.6406999999999999</v>
      </c>
      <c r="K203" s="19">
        <v>0.6524</v>
      </c>
      <c r="L203" s="19">
        <v>0.6601</v>
      </c>
      <c r="M203" s="19">
        <v>0.6653</v>
      </c>
    </row>
    <row r="204" spans="2:13" ht="14.25">
      <c r="B204" s="23">
        <v>21.7</v>
      </c>
      <c r="C204" s="19">
        <v>0.5424</v>
      </c>
      <c r="D204" s="19">
        <v>0.5562</v>
      </c>
      <c r="E204" s="19">
        <v>0.5707</v>
      </c>
      <c r="F204" s="19">
        <v>0.5841</v>
      </c>
      <c r="G204" s="19">
        <v>0.5953</v>
      </c>
      <c r="H204" s="19">
        <v>0.6117</v>
      </c>
      <c r="I204" s="19">
        <v>0.6254</v>
      </c>
      <c r="J204" s="19">
        <v>0.6401</v>
      </c>
      <c r="K204" s="19">
        <v>0.6507</v>
      </c>
      <c r="L204" s="19">
        <v>0.6572</v>
      </c>
      <c r="M204" s="19">
        <v>0.6622</v>
      </c>
    </row>
    <row r="205" spans="2:13" ht="14.25">
      <c r="B205" s="23">
        <v>21.8</v>
      </c>
      <c r="C205" s="19">
        <v>0.5398</v>
      </c>
      <c r="D205" s="19">
        <v>0.555</v>
      </c>
      <c r="E205" s="19">
        <v>0.5688</v>
      </c>
      <c r="F205" s="19">
        <v>0.5820000000000001</v>
      </c>
      <c r="G205" s="19">
        <v>0.5921</v>
      </c>
      <c r="H205" s="19">
        <v>0.6098</v>
      </c>
      <c r="I205" s="19">
        <v>0.6235</v>
      </c>
      <c r="J205" s="19">
        <v>0.6384000000000001</v>
      </c>
      <c r="K205" s="19">
        <v>0.6502</v>
      </c>
      <c r="L205" s="19">
        <v>0.6568999999999999</v>
      </c>
      <c r="M205" s="19">
        <v>0.6602</v>
      </c>
    </row>
    <row r="206" spans="2:13" ht="14.25">
      <c r="B206" s="23">
        <v>21.9</v>
      </c>
      <c r="C206" s="19">
        <v>0.5392</v>
      </c>
      <c r="D206" s="19">
        <v>0.5538000000000001</v>
      </c>
      <c r="E206" s="19">
        <v>0.5665</v>
      </c>
      <c r="F206" s="19">
        <v>0.5787</v>
      </c>
      <c r="G206" s="19">
        <v>0.5888</v>
      </c>
      <c r="H206" s="19">
        <v>0.6079</v>
      </c>
      <c r="I206" s="19">
        <v>0.6213000000000001</v>
      </c>
      <c r="J206" s="19">
        <v>0.6354</v>
      </c>
      <c r="K206" s="19">
        <v>0.6481999999999999</v>
      </c>
      <c r="L206" s="19">
        <v>0.654</v>
      </c>
      <c r="M206" s="19">
        <v>0.6578</v>
      </c>
    </row>
    <row r="207" spans="2:13" ht="14.25">
      <c r="B207" s="23">
        <v>22</v>
      </c>
      <c r="C207" s="19">
        <v>0.5352</v>
      </c>
      <c r="D207" s="19">
        <v>0.5531</v>
      </c>
      <c r="E207" s="19">
        <v>0.5677</v>
      </c>
      <c r="F207" s="19">
        <v>0.5807</v>
      </c>
      <c r="G207" s="19">
        <v>0.5885</v>
      </c>
      <c r="H207" s="19">
        <v>0.606</v>
      </c>
      <c r="I207" s="19">
        <v>0.6194</v>
      </c>
      <c r="J207" s="19">
        <v>0.6335000000000001</v>
      </c>
      <c r="K207" s="19">
        <v>0.6464</v>
      </c>
      <c r="L207" s="19">
        <v>0.6533</v>
      </c>
      <c r="M207" s="19">
        <v>0.6574</v>
      </c>
    </row>
    <row r="208" spans="2:13" ht="14.25">
      <c r="B208" s="23">
        <v>22.1</v>
      </c>
      <c r="C208" s="19">
        <v>0.5359</v>
      </c>
      <c r="D208" s="19">
        <v>0.5497</v>
      </c>
      <c r="E208" s="19">
        <v>0.564</v>
      </c>
      <c r="F208" s="19">
        <v>0.5761</v>
      </c>
      <c r="G208" s="19">
        <v>0.5851</v>
      </c>
      <c r="H208" s="19">
        <v>0.6043999999999999</v>
      </c>
      <c r="I208" s="19">
        <v>0.62</v>
      </c>
      <c r="J208" s="19">
        <v>0.6329</v>
      </c>
      <c r="K208" s="19">
        <v>0.6446999999999999</v>
      </c>
      <c r="L208" s="19">
        <v>0.6504000000000001</v>
      </c>
      <c r="M208" s="19">
        <v>0.6542</v>
      </c>
    </row>
    <row r="209" spans="2:13" ht="14.25">
      <c r="B209" s="23">
        <v>22.2</v>
      </c>
      <c r="C209" s="19">
        <v>0.5305</v>
      </c>
      <c r="D209" s="19">
        <v>0.547</v>
      </c>
      <c r="E209" s="19">
        <v>0.5624</v>
      </c>
      <c r="F209" s="19">
        <v>0.5757</v>
      </c>
      <c r="G209" s="19">
        <v>0.5859000000000001</v>
      </c>
      <c r="H209" s="19">
        <v>0.6023</v>
      </c>
      <c r="I209" s="19">
        <v>0.6167</v>
      </c>
      <c r="J209" s="19">
        <v>0.6297999999999999</v>
      </c>
      <c r="K209" s="19">
        <v>0.6426999999999999</v>
      </c>
      <c r="L209" s="19">
        <v>0.6496999999999999</v>
      </c>
      <c r="M209" s="19">
        <v>0.653</v>
      </c>
    </row>
    <row r="210" spans="2:13" ht="14.25">
      <c r="B210" s="23">
        <v>22.3</v>
      </c>
      <c r="C210" s="19">
        <v>0.5309</v>
      </c>
      <c r="D210" s="19">
        <v>0.5458</v>
      </c>
      <c r="E210" s="19">
        <v>0.56</v>
      </c>
      <c r="F210" s="19">
        <v>0.5722999999999999</v>
      </c>
      <c r="G210" s="19">
        <v>0.5825</v>
      </c>
      <c r="H210" s="19">
        <v>0.6015999999999999</v>
      </c>
      <c r="I210" s="19">
        <v>0.6138</v>
      </c>
      <c r="J210" s="19">
        <v>0.6279</v>
      </c>
      <c r="K210" s="19">
        <v>0.6408</v>
      </c>
      <c r="L210" s="19">
        <v>0.6478</v>
      </c>
      <c r="M210" s="19">
        <v>0.652</v>
      </c>
    </row>
    <row r="211" spans="2:13" ht="14.25">
      <c r="B211" s="23">
        <v>22.4</v>
      </c>
      <c r="C211" s="19">
        <v>0.5289</v>
      </c>
      <c r="D211" s="19">
        <v>0.5438000000000001</v>
      </c>
      <c r="E211" s="19">
        <v>0.5584</v>
      </c>
      <c r="F211" s="19">
        <v>0.5718</v>
      </c>
      <c r="G211" s="19">
        <v>0.5820000000000001</v>
      </c>
      <c r="H211" s="19">
        <v>0.6011</v>
      </c>
      <c r="I211" s="19">
        <v>0.6129</v>
      </c>
      <c r="J211" s="19">
        <v>0.6262</v>
      </c>
      <c r="K211" s="19">
        <v>0.6402</v>
      </c>
      <c r="L211" s="19">
        <v>0.6464</v>
      </c>
      <c r="M211" s="19">
        <v>0.6509999999999999</v>
      </c>
    </row>
    <row r="212" spans="2:13" ht="14.25">
      <c r="B212" s="23">
        <v>22.5</v>
      </c>
      <c r="C212" s="19">
        <v>0.5297</v>
      </c>
      <c r="D212" s="19">
        <v>0.5433</v>
      </c>
      <c r="E212" s="19">
        <v>0.5557</v>
      </c>
      <c r="F212" s="19">
        <v>0.5671</v>
      </c>
      <c r="G212" s="19">
        <v>0.5785</v>
      </c>
      <c r="H212" s="19">
        <v>0.5939</v>
      </c>
      <c r="I212" s="19">
        <v>0.6114</v>
      </c>
      <c r="J212" s="19">
        <v>0.6256</v>
      </c>
      <c r="K212" s="19">
        <v>0.6385000000000001</v>
      </c>
      <c r="L212" s="19">
        <v>0.6456000000000001</v>
      </c>
      <c r="M212" s="19">
        <v>0.6498</v>
      </c>
    </row>
    <row r="213" spans="2:13" ht="14.25">
      <c r="B213" s="23">
        <v>22.6</v>
      </c>
      <c r="C213" s="19">
        <v>0.5252</v>
      </c>
      <c r="D213" s="19">
        <v>0.5412</v>
      </c>
      <c r="E213" s="19">
        <v>0.5555</v>
      </c>
      <c r="F213" s="19">
        <v>0.5679</v>
      </c>
      <c r="G213" s="19">
        <v>0.5781000000000001</v>
      </c>
      <c r="H213" s="19">
        <v>0.5948</v>
      </c>
      <c r="I213" s="19">
        <v>0.6115999999999999</v>
      </c>
      <c r="J213" s="19">
        <v>0.6236</v>
      </c>
      <c r="K213" s="19">
        <v>0.6353</v>
      </c>
      <c r="L213" s="19">
        <v>0.6423000000000001</v>
      </c>
      <c r="M213" s="19">
        <v>0.6465000000000001</v>
      </c>
    </row>
    <row r="214" spans="2:13" ht="14.25">
      <c r="B214" s="23">
        <v>22.7</v>
      </c>
      <c r="C214" s="19">
        <v>0.5236</v>
      </c>
      <c r="D214" s="19">
        <v>0.5393</v>
      </c>
      <c r="E214" s="19">
        <v>0.5521</v>
      </c>
      <c r="F214" s="19">
        <v>0.5646</v>
      </c>
      <c r="G214" s="19">
        <v>0.5760000000000001</v>
      </c>
      <c r="H214" s="19">
        <v>0.5912</v>
      </c>
      <c r="I214" s="19">
        <v>0.6065</v>
      </c>
      <c r="J214" s="19">
        <v>0.6217</v>
      </c>
      <c r="K214" s="19">
        <v>0.6334000000000001</v>
      </c>
      <c r="L214" s="19">
        <v>0.6405</v>
      </c>
      <c r="M214" s="19">
        <v>0.6454000000000001</v>
      </c>
    </row>
    <row r="215" spans="2:13" ht="14.25">
      <c r="B215" s="23">
        <v>22.8</v>
      </c>
      <c r="C215" s="19">
        <v>0.5212</v>
      </c>
      <c r="D215" s="19">
        <v>0.5371</v>
      </c>
      <c r="E215" s="19">
        <v>0.5519</v>
      </c>
      <c r="F215" s="19">
        <v>0.5652</v>
      </c>
      <c r="G215" s="19">
        <v>0.5743</v>
      </c>
      <c r="H215" s="19">
        <v>0.5909</v>
      </c>
      <c r="I215" s="19">
        <v>0.6077</v>
      </c>
      <c r="J215" s="19">
        <v>0.6198</v>
      </c>
      <c r="K215" s="19">
        <v>0.6315</v>
      </c>
      <c r="L215" s="19">
        <v>0.6386</v>
      </c>
      <c r="M215" s="19">
        <v>0.6428</v>
      </c>
    </row>
    <row r="216" spans="2:13" ht="14.25">
      <c r="B216" s="23">
        <v>22.9</v>
      </c>
      <c r="C216" s="19">
        <v>0.5206000000000001</v>
      </c>
      <c r="D216" s="19">
        <v>0.5359</v>
      </c>
      <c r="E216" s="19">
        <v>0.5498</v>
      </c>
      <c r="F216" s="19">
        <v>0.5631</v>
      </c>
      <c r="G216" s="19">
        <v>0.5710999999999999</v>
      </c>
      <c r="H216" s="19">
        <v>0.5901</v>
      </c>
      <c r="I216" s="19">
        <v>0.6047</v>
      </c>
      <c r="J216" s="19">
        <v>0.618</v>
      </c>
      <c r="K216" s="19">
        <v>0.6308</v>
      </c>
      <c r="L216" s="19">
        <v>0.6382</v>
      </c>
      <c r="M216" s="19">
        <v>0.6424</v>
      </c>
    </row>
    <row r="217" spans="2:13" ht="14.25">
      <c r="B217" s="23">
        <v>23</v>
      </c>
      <c r="C217" s="19">
        <v>0.5192</v>
      </c>
      <c r="D217" s="19">
        <v>0.5336</v>
      </c>
      <c r="E217" s="19">
        <v>0.5489</v>
      </c>
      <c r="F217" s="19">
        <v>0.5613</v>
      </c>
      <c r="G217" s="19">
        <v>0.5716</v>
      </c>
      <c r="H217" s="19">
        <v>0.5881000000000001</v>
      </c>
      <c r="I217" s="19">
        <v>0.6028</v>
      </c>
      <c r="J217" s="19">
        <v>0.6161</v>
      </c>
      <c r="K217" s="19">
        <v>0.6289</v>
      </c>
      <c r="L217" s="19">
        <v>0.6363</v>
      </c>
      <c r="M217" s="19">
        <v>0.6405</v>
      </c>
    </row>
    <row r="218" spans="2:13" ht="14.25">
      <c r="B218" s="23">
        <v>23.1</v>
      </c>
      <c r="C218" s="19">
        <v>0.5171</v>
      </c>
      <c r="D218" s="19">
        <v>0.534</v>
      </c>
      <c r="E218" s="19">
        <v>0.5461</v>
      </c>
      <c r="F218" s="19">
        <v>0.5565</v>
      </c>
      <c r="G218" s="19">
        <v>0.568</v>
      </c>
      <c r="H218" s="19">
        <v>0.5861</v>
      </c>
      <c r="I218" s="19">
        <v>0.6008</v>
      </c>
      <c r="J218" s="19">
        <v>0.6141</v>
      </c>
      <c r="K218" s="19">
        <v>0.627</v>
      </c>
      <c r="L218" s="19">
        <v>0.6344</v>
      </c>
      <c r="M218" s="19">
        <v>0.6379</v>
      </c>
    </row>
    <row r="219" spans="2:13" ht="14.25">
      <c r="B219" s="23">
        <v>23.2</v>
      </c>
      <c r="C219" s="19">
        <v>0.5154</v>
      </c>
      <c r="D219" s="19">
        <v>0.5316</v>
      </c>
      <c r="E219" s="19">
        <v>0.5466</v>
      </c>
      <c r="F219" s="19">
        <v>0.5558</v>
      </c>
      <c r="G219" s="19">
        <v>0.5661999999999999</v>
      </c>
      <c r="H219" s="19">
        <v>0.5841</v>
      </c>
      <c r="I219" s="19">
        <v>0.5974</v>
      </c>
      <c r="J219" s="19">
        <v>0.6108</v>
      </c>
      <c r="K219" s="19">
        <v>0.6248</v>
      </c>
      <c r="L219" s="19">
        <v>0.6325</v>
      </c>
      <c r="M219" s="19">
        <v>0.6368</v>
      </c>
    </row>
    <row r="220" spans="2:13" ht="14.25">
      <c r="B220" s="23">
        <v>23.3</v>
      </c>
      <c r="C220" s="19">
        <v>0.5144</v>
      </c>
      <c r="D220" s="19">
        <v>0.5307</v>
      </c>
      <c r="E220" s="19">
        <v>0.5424</v>
      </c>
      <c r="F220" s="19">
        <v>0.5539000000000001</v>
      </c>
      <c r="G220" s="19">
        <v>0.5654</v>
      </c>
      <c r="H220" s="19">
        <v>0.5835</v>
      </c>
      <c r="I220" s="19">
        <v>0.5972999999999999</v>
      </c>
      <c r="J220" s="19">
        <v>0.6115999999999999</v>
      </c>
      <c r="K220" s="19">
        <v>0.6233</v>
      </c>
      <c r="L220" s="19">
        <v>0.6306</v>
      </c>
      <c r="M220" s="19">
        <v>0.6356</v>
      </c>
    </row>
    <row r="221" spans="2:13" ht="14.25">
      <c r="B221" s="23">
        <v>23.4</v>
      </c>
      <c r="C221" s="19">
        <v>0.512</v>
      </c>
      <c r="D221" s="19">
        <v>0.526</v>
      </c>
      <c r="E221" s="19">
        <v>0.5414</v>
      </c>
      <c r="F221" s="19">
        <v>0.5517</v>
      </c>
      <c r="G221" s="19">
        <v>0.5621</v>
      </c>
      <c r="H221" s="19">
        <v>0.5802</v>
      </c>
      <c r="I221" s="19">
        <v>0.596</v>
      </c>
      <c r="J221" s="19">
        <v>0.6083</v>
      </c>
      <c r="K221" s="19">
        <v>0.6211</v>
      </c>
      <c r="L221" s="19">
        <v>0.6286999999999999</v>
      </c>
      <c r="M221" s="19">
        <v>0.633</v>
      </c>
    </row>
    <row r="222" spans="2:13" ht="14.25">
      <c r="B222" s="23">
        <v>23.5</v>
      </c>
      <c r="C222" s="19">
        <v>0.5095000000000001</v>
      </c>
      <c r="D222" s="19">
        <v>0.5249</v>
      </c>
      <c r="E222" s="19">
        <v>0.5383</v>
      </c>
      <c r="F222" s="19">
        <v>0.5497</v>
      </c>
      <c r="G222" s="19">
        <v>0.5613</v>
      </c>
      <c r="H222" s="19">
        <v>0.5781000000000001</v>
      </c>
      <c r="I222" s="19">
        <v>0.593</v>
      </c>
      <c r="J222" s="19">
        <v>0.6064</v>
      </c>
      <c r="K222" s="19">
        <v>0.6204</v>
      </c>
      <c r="L222" s="19">
        <v>0.6272</v>
      </c>
      <c r="M222" s="19">
        <v>0.631</v>
      </c>
    </row>
    <row r="223" spans="2:13" ht="14.25">
      <c r="B223" s="23">
        <v>23.6</v>
      </c>
      <c r="C223" s="19">
        <v>0.5096</v>
      </c>
      <c r="D223" s="19">
        <v>0.5228</v>
      </c>
      <c r="E223" s="19">
        <v>0.5368999999999999</v>
      </c>
      <c r="F223" s="19">
        <v>0.5504</v>
      </c>
      <c r="G223" s="19">
        <v>0.5597</v>
      </c>
      <c r="H223" s="19">
        <v>0.579</v>
      </c>
      <c r="I223" s="19">
        <v>0.5935</v>
      </c>
      <c r="J223" s="19">
        <v>0.6057</v>
      </c>
      <c r="K223" s="19">
        <v>0.6174000000000001</v>
      </c>
      <c r="L223" s="19">
        <v>0.6248</v>
      </c>
      <c r="M223" s="19">
        <v>0.6297999999999999</v>
      </c>
    </row>
    <row r="224" spans="2:13" ht="14.25">
      <c r="B224" s="23">
        <v>23.7</v>
      </c>
      <c r="C224" s="19">
        <v>0.509</v>
      </c>
      <c r="D224" s="19">
        <v>0.5222</v>
      </c>
      <c r="E224" s="19">
        <v>0.5356000000000001</v>
      </c>
      <c r="F224" s="19">
        <v>0.5468999999999999</v>
      </c>
      <c r="G224" s="19">
        <v>0.5562</v>
      </c>
      <c r="H224" s="19">
        <v>0.5742</v>
      </c>
      <c r="I224" s="19">
        <v>0.5926</v>
      </c>
      <c r="J224" s="19">
        <v>0.6038</v>
      </c>
      <c r="K224" s="19">
        <v>0.6165999999999999</v>
      </c>
      <c r="L224" s="19">
        <v>0.6234000000000001</v>
      </c>
      <c r="M224" s="19">
        <v>0.6272</v>
      </c>
    </row>
    <row r="225" spans="2:13" ht="14.25">
      <c r="B225" s="23">
        <v>23.8</v>
      </c>
      <c r="C225" s="19">
        <v>0.5046</v>
      </c>
      <c r="D225" s="19">
        <v>0.52</v>
      </c>
      <c r="E225" s="19">
        <v>0.5338</v>
      </c>
      <c r="F225" s="19">
        <v>0.5463</v>
      </c>
      <c r="G225" s="19">
        <v>0.5556</v>
      </c>
      <c r="H225" s="19">
        <v>0.5748</v>
      </c>
      <c r="I225" s="19">
        <v>0.5876</v>
      </c>
      <c r="J225" s="19">
        <v>0.6031</v>
      </c>
      <c r="K225" s="19">
        <v>0.6136</v>
      </c>
      <c r="L225" s="19">
        <v>0.6219</v>
      </c>
      <c r="M225" s="19">
        <v>0.6267</v>
      </c>
    </row>
    <row r="226" spans="2:13" ht="14.25">
      <c r="B226" s="23">
        <v>23.9</v>
      </c>
      <c r="C226" s="19">
        <v>0.5036</v>
      </c>
      <c r="D226" s="19">
        <v>0.5179</v>
      </c>
      <c r="E226" s="19">
        <v>0.532</v>
      </c>
      <c r="F226" s="19">
        <v>0.5457</v>
      </c>
      <c r="G226" s="19">
        <v>0.555</v>
      </c>
      <c r="H226" s="19">
        <v>0.5743</v>
      </c>
      <c r="I226" s="19">
        <v>0.5878</v>
      </c>
      <c r="J226" s="19">
        <v>0.6013000000000001</v>
      </c>
      <c r="K226" s="19">
        <v>0.6141</v>
      </c>
      <c r="L226" s="19">
        <v>0.6209</v>
      </c>
      <c r="M226" s="19">
        <v>0.6248</v>
      </c>
    </row>
    <row r="227" spans="2:13" ht="14.25">
      <c r="B227" s="23">
        <v>24</v>
      </c>
      <c r="C227" s="19">
        <v>0.503</v>
      </c>
      <c r="D227" s="19">
        <v>0.5179</v>
      </c>
      <c r="E227" s="19">
        <v>0.5315</v>
      </c>
      <c r="F227" s="19">
        <v>0.5408</v>
      </c>
      <c r="G227" s="19">
        <v>0.5525</v>
      </c>
      <c r="H227" s="19">
        <v>0.5693</v>
      </c>
      <c r="I227" s="19">
        <v>0.5836</v>
      </c>
      <c r="J227" s="19">
        <v>0.5992000000000001</v>
      </c>
      <c r="K227" s="19">
        <v>0.6109</v>
      </c>
      <c r="L227" s="19">
        <v>0.6194</v>
      </c>
      <c r="M227" s="19">
        <v>0.6236</v>
      </c>
    </row>
    <row r="228" spans="2:13" ht="14.25">
      <c r="B228" s="23">
        <v>24.1</v>
      </c>
      <c r="C228" s="19">
        <v>0.5005</v>
      </c>
      <c r="D228" s="19">
        <v>0.5149</v>
      </c>
      <c r="E228" s="19">
        <v>0.5297999999999999</v>
      </c>
      <c r="F228" s="19">
        <v>0.5401</v>
      </c>
      <c r="G228" s="19">
        <v>0.5518</v>
      </c>
      <c r="H228" s="19">
        <v>0.5672999999999999</v>
      </c>
      <c r="I228" s="19">
        <v>0.5849</v>
      </c>
      <c r="J228" s="19">
        <v>0.5972</v>
      </c>
      <c r="K228" s="19">
        <v>0.6089</v>
      </c>
      <c r="L228" s="19">
        <v>0.6174000000000001</v>
      </c>
      <c r="M228" s="19">
        <v>0.6223</v>
      </c>
    </row>
    <row r="229" spans="2:13" ht="14.25">
      <c r="B229" s="23">
        <v>24.2</v>
      </c>
      <c r="C229" s="19">
        <v>0.5021</v>
      </c>
      <c r="D229" s="19">
        <v>0.513</v>
      </c>
      <c r="E229" s="19">
        <v>0.5265</v>
      </c>
      <c r="F229" s="19">
        <v>0.5379</v>
      </c>
      <c r="G229" s="19">
        <v>0.5473</v>
      </c>
      <c r="H229" s="19">
        <v>0.5666</v>
      </c>
      <c r="I229" s="19">
        <v>0.5817</v>
      </c>
      <c r="J229" s="19">
        <v>0.5952000000000001</v>
      </c>
      <c r="K229" s="19">
        <v>0.6081</v>
      </c>
      <c r="L229" s="19">
        <v>0.616</v>
      </c>
      <c r="M229" s="19">
        <v>0.6204</v>
      </c>
    </row>
    <row r="230" spans="2:13" ht="14.25">
      <c r="B230" s="23">
        <v>24.3</v>
      </c>
      <c r="C230" s="19">
        <v>0.4968</v>
      </c>
      <c r="D230" s="19">
        <v>0.5117</v>
      </c>
      <c r="E230" s="19">
        <v>0.5246999999999999</v>
      </c>
      <c r="F230" s="19">
        <v>0.5373</v>
      </c>
      <c r="G230" s="19">
        <v>0.5478999999999999</v>
      </c>
      <c r="H230" s="19">
        <v>0.5645</v>
      </c>
      <c r="I230" s="19">
        <v>0.5797</v>
      </c>
      <c r="J230" s="19">
        <v>0.5932</v>
      </c>
      <c r="K230" s="19">
        <v>0.606</v>
      </c>
      <c r="L230" s="19">
        <v>0.614</v>
      </c>
      <c r="M230" s="19">
        <v>0.6177</v>
      </c>
    </row>
    <row r="231" spans="2:13" ht="14.25">
      <c r="B231" s="23">
        <v>24.4</v>
      </c>
      <c r="C231" s="19">
        <v>0.4955</v>
      </c>
      <c r="D231" s="19">
        <v>0.5093</v>
      </c>
      <c r="E231" s="19">
        <v>0.5234000000000001</v>
      </c>
      <c r="F231" s="19">
        <v>0.5337</v>
      </c>
      <c r="G231" s="19">
        <v>0.5443</v>
      </c>
      <c r="H231" s="19">
        <v>0.5639</v>
      </c>
      <c r="I231" s="19">
        <v>0.5779</v>
      </c>
      <c r="J231" s="19">
        <v>0.5926</v>
      </c>
      <c r="K231" s="19">
        <v>0.6054999999999999</v>
      </c>
      <c r="L231" s="19">
        <v>0.6125</v>
      </c>
      <c r="M231" s="19">
        <v>0.6164000000000001</v>
      </c>
    </row>
    <row r="232" spans="2:13" ht="14.25">
      <c r="B232" s="23">
        <v>24.5</v>
      </c>
      <c r="C232" s="19">
        <v>0.4925</v>
      </c>
      <c r="D232" s="19">
        <v>0.5092</v>
      </c>
      <c r="E232" s="19">
        <v>0.5239</v>
      </c>
      <c r="F232" s="19">
        <v>0.5331</v>
      </c>
      <c r="G232" s="19">
        <v>0.5449</v>
      </c>
      <c r="H232" s="19">
        <v>0.5618</v>
      </c>
      <c r="I232" s="19">
        <v>0.5772999999999999</v>
      </c>
      <c r="J232" s="19">
        <v>0.5920000000000001</v>
      </c>
      <c r="K232" s="19">
        <v>0.6025</v>
      </c>
      <c r="L232" s="19">
        <v>0.6109</v>
      </c>
      <c r="M232" s="19">
        <v>0.6159</v>
      </c>
    </row>
    <row r="233" spans="2:13" ht="14.25">
      <c r="B233" s="23">
        <v>24.6</v>
      </c>
      <c r="C233" s="19">
        <v>0.4929</v>
      </c>
      <c r="D233" s="19">
        <v>0.5067</v>
      </c>
      <c r="E233" s="19">
        <v>0.5194</v>
      </c>
      <c r="F233" s="19">
        <v>0.5309</v>
      </c>
      <c r="G233" s="19">
        <v>0.5415</v>
      </c>
      <c r="H233" s="19">
        <v>0.5597</v>
      </c>
      <c r="I233" s="19">
        <v>0.5756</v>
      </c>
      <c r="J233" s="19">
        <v>0.5914</v>
      </c>
      <c r="K233" s="19">
        <v>0.6007</v>
      </c>
      <c r="L233" s="19">
        <v>0.6079</v>
      </c>
      <c r="M233" s="19">
        <v>0.613</v>
      </c>
    </row>
    <row r="234" spans="2:13" ht="14.25">
      <c r="B234" s="23">
        <v>24.7</v>
      </c>
      <c r="C234" s="19">
        <v>0.4904</v>
      </c>
      <c r="D234" s="19">
        <v>0.5042</v>
      </c>
      <c r="E234" s="19">
        <v>0.5186999999999999</v>
      </c>
      <c r="F234" s="19">
        <v>0.5302</v>
      </c>
      <c r="G234" s="19">
        <v>0.5409</v>
      </c>
      <c r="H234" s="19">
        <v>0.5576</v>
      </c>
      <c r="I234" s="19">
        <v>0.5732</v>
      </c>
      <c r="J234" s="19">
        <v>0.5879</v>
      </c>
      <c r="K234" s="19">
        <v>0.5996</v>
      </c>
      <c r="L234" s="19">
        <v>0.6074</v>
      </c>
      <c r="M234" s="19">
        <v>0.6125</v>
      </c>
    </row>
    <row r="235" spans="2:13" ht="14.25">
      <c r="B235" s="23">
        <v>24.8</v>
      </c>
      <c r="C235" s="19">
        <v>0.49119999999999997</v>
      </c>
      <c r="D235" s="19">
        <v>0.5038</v>
      </c>
      <c r="E235" s="19">
        <v>0.5165</v>
      </c>
      <c r="F235" s="19">
        <v>0.5281</v>
      </c>
      <c r="G235" s="19">
        <v>0.5375</v>
      </c>
      <c r="H235" s="19">
        <v>0.5555</v>
      </c>
      <c r="I235" s="19">
        <v>0.5722999999999999</v>
      </c>
      <c r="J235" s="19">
        <v>0.5858</v>
      </c>
      <c r="K235" s="19">
        <v>0.5963</v>
      </c>
      <c r="L235" s="19">
        <v>0.6057</v>
      </c>
      <c r="M235" s="19">
        <v>0.6113000000000001</v>
      </c>
    </row>
    <row r="236" spans="2:13" ht="14.25">
      <c r="B236" s="23">
        <v>24.9</v>
      </c>
      <c r="C236" s="19">
        <v>0.4863</v>
      </c>
      <c r="D236" s="19">
        <v>0.5013000000000001</v>
      </c>
      <c r="E236" s="19">
        <v>0.5161</v>
      </c>
      <c r="F236" s="19">
        <v>0.5289</v>
      </c>
      <c r="G236" s="19">
        <v>0.536</v>
      </c>
      <c r="H236" s="19">
        <v>0.5563</v>
      </c>
      <c r="I236" s="19">
        <v>0.569</v>
      </c>
      <c r="J236" s="19">
        <v>0.5838</v>
      </c>
      <c r="K236" s="19">
        <v>0.5954</v>
      </c>
      <c r="L236" s="19">
        <v>0.6042000000000001</v>
      </c>
      <c r="M236" s="19">
        <v>0.6093</v>
      </c>
    </row>
    <row r="237" spans="2:13" ht="14.25">
      <c r="B237" s="23">
        <v>25</v>
      </c>
      <c r="C237" s="19">
        <v>0.48590000000000005</v>
      </c>
      <c r="D237" s="19">
        <v>0.5009</v>
      </c>
      <c r="E237" s="19">
        <v>0.5136</v>
      </c>
      <c r="F237" s="19">
        <v>0.5252</v>
      </c>
      <c r="G237" s="19">
        <v>0.5359</v>
      </c>
      <c r="H237" s="19">
        <v>0.5512</v>
      </c>
      <c r="I237" s="19">
        <v>0.5684</v>
      </c>
      <c r="J237" s="19">
        <v>0.5832</v>
      </c>
      <c r="K237" s="19">
        <v>0.5936</v>
      </c>
      <c r="L237" s="19">
        <v>0.6022</v>
      </c>
      <c r="M237" s="19">
        <v>0.6073</v>
      </c>
    </row>
    <row r="238" spans="2:13" ht="14.25">
      <c r="B238" s="23">
        <v>25.1</v>
      </c>
      <c r="C238" s="19">
        <v>0.48340000000000005</v>
      </c>
      <c r="D238" s="19">
        <v>0.4966</v>
      </c>
      <c r="E238" s="19">
        <v>0.5094</v>
      </c>
      <c r="F238" s="19">
        <v>0.5245000000000001</v>
      </c>
      <c r="G238" s="19">
        <v>0.5317000000000001</v>
      </c>
      <c r="H238" s="19">
        <v>0.5534</v>
      </c>
      <c r="I238" s="19">
        <v>0.5661999999999999</v>
      </c>
      <c r="J238" s="19">
        <v>0.5811</v>
      </c>
      <c r="K238" s="19">
        <v>0.5927</v>
      </c>
      <c r="L238" s="19">
        <v>0.6015999999999999</v>
      </c>
      <c r="M238" s="19">
        <v>0.6067</v>
      </c>
    </row>
    <row r="239" spans="2:13" ht="14.25">
      <c r="B239" s="23">
        <v>25.2</v>
      </c>
      <c r="C239" s="19">
        <v>0.4817</v>
      </c>
      <c r="D239" s="19">
        <v>0.49729999999999996</v>
      </c>
      <c r="E239" s="19">
        <v>0.5092</v>
      </c>
      <c r="F239" s="19">
        <v>0.5207999999999999</v>
      </c>
      <c r="G239" s="19">
        <v>0.5328</v>
      </c>
      <c r="H239" s="19">
        <v>0.5483</v>
      </c>
      <c r="I239" s="19">
        <v>0.5653</v>
      </c>
      <c r="J239" s="19">
        <v>0.579</v>
      </c>
      <c r="K239" s="19">
        <v>0.5906</v>
      </c>
      <c r="L239" s="19">
        <v>0.5995</v>
      </c>
      <c r="M239" s="19">
        <v>0.6047</v>
      </c>
    </row>
    <row r="240" spans="2:13" ht="14.25">
      <c r="B240" s="23">
        <v>25.3</v>
      </c>
      <c r="C240" s="19">
        <v>0.4804</v>
      </c>
      <c r="D240" s="19">
        <v>0.49479999999999996</v>
      </c>
      <c r="E240" s="19">
        <v>0.5085000000000001</v>
      </c>
      <c r="F240" s="19">
        <v>0.5201</v>
      </c>
      <c r="G240" s="19">
        <v>0.5285</v>
      </c>
      <c r="H240" s="19">
        <v>0.5476</v>
      </c>
      <c r="I240" s="19">
        <v>0.5632</v>
      </c>
      <c r="J240" s="19">
        <v>0.5769</v>
      </c>
      <c r="K240" s="19">
        <v>0.5897</v>
      </c>
      <c r="L240" s="19">
        <v>0.5972</v>
      </c>
      <c r="M240" s="19">
        <v>0.6017</v>
      </c>
    </row>
    <row r="241" spans="2:13" ht="14.25">
      <c r="B241" s="23">
        <v>25.4</v>
      </c>
      <c r="C241" s="19">
        <v>0.4769</v>
      </c>
      <c r="D241" s="19">
        <v>0.49310000000000004</v>
      </c>
      <c r="E241" s="19">
        <v>0.5075</v>
      </c>
      <c r="F241" s="19">
        <v>0.5179</v>
      </c>
      <c r="G241" s="19">
        <v>0.5275</v>
      </c>
      <c r="H241" s="19">
        <v>0.5454</v>
      </c>
      <c r="I241" s="19">
        <v>0.5625</v>
      </c>
      <c r="J241" s="19">
        <v>0.5761999999999999</v>
      </c>
      <c r="K241" s="19">
        <v>0.5879</v>
      </c>
      <c r="L241" s="19">
        <v>0.5969</v>
      </c>
      <c r="M241" s="19">
        <v>0.602</v>
      </c>
    </row>
    <row r="242" spans="2:13" ht="14.25">
      <c r="B242" s="23">
        <v>25.5</v>
      </c>
      <c r="C242" s="19">
        <v>0.47740000000000005</v>
      </c>
      <c r="D242" s="19">
        <v>0.4918</v>
      </c>
      <c r="E242" s="19">
        <v>0.5056</v>
      </c>
      <c r="F242" s="19">
        <v>0.5172</v>
      </c>
      <c r="G242" s="19">
        <v>0.5268</v>
      </c>
      <c r="H242" s="19">
        <v>0.5447</v>
      </c>
      <c r="I242" s="19">
        <v>0.5589</v>
      </c>
      <c r="J242" s="19">
        <v>0.5726</v>
      </c>
      <c r="K242" s="19">
        <v>0.5855</v>
      </c>
      <c r="L242" s="19">
        <v>0.5948</v>
      </c>
      <c r="M242" s="19">
        <v>0.6</v>
      </c>
    </row>
    <row r="243" spans="2:13" ht="14.25">
      <c r="B243" s="23">
        <v>25.6</v>
      </c>
      <c r="C243" s="19">
        <v>0.47659999999999997</v>
      </c>
      <c r="D243" s="19">
        <v>0.491</v>
      </c>
      <c r="E243" s="19">
        <v>0.5046</v>
      </c>
      <c r="F243" s="19">
        <v>0.515</v>
      </c>
      <c r="G243" s="19">
        <v>0.5268999999999999</v>
      </c>
      <c r="H243" s="19">
        <v>0.544</v>
      </c>
      <c r="I243" s="19">
        <v>0.5594</v>
      </c>
      <c r="J243" s="19">
        <v>0.5720000000000001</v>
      </c>
      <c r="K243" s="19">
        <v>0.5848</v>
      </c>
      <c r="L243" s="19">
        <v>0.5925</v>
      </c>
      <c r="M243" s="19">
        <v>0.597</v>
      </c>
    </row>
    <row r="244" spans="2:13" ht="14.25">
      <c r="B244" s="23">
        <v>25.7</v>
      </c>
      <c r="C244" s="19">
        <v>0.4744</v>
      </c>
      <c r="D244" s="19">
        <v>0.4893</v>
      </c>
      <c r="E244" s="19">
        <v>0.5036</v>
      </c>
      <c r="F244" s="19">
        <v>0.5128</v>
      </c>
      <c r="G244" s="19">
        <v>0.5224</v>
      </c>
      <c r="H244" s="19">
        <v>0.5431</v>
      </c>
      <c r="I244" s="19">
        <v>0.5563</v>
      </c>
      <c r="J244" s="19">
        <v>0.5711999999999999</v>
      </c>
      <c r="K244" s="19">
        <v>0.583</v>
      </c>
      <c r="L244" s="19">
        <v>0.5912</v>
      </c>
      <c r="M244" s="19">
        <v>0.5964</v>
      </c>
    </row>
    <row r="245" spans="2:13" ht="14.25">
      <c r="B245" s="23">
        <v>25.8</v>
      </c>
      <c r="C245" s="19">
        <v>0.47240000000000004</v>
      </c>
      <c r="D245" s="19">
        <v>0.4874</v>
      </c>
      <c r="E245" s="19">
        <v>0.5003</v>
      </c>
      <c r="F245" s="19">
        <v>0.512</v>
      </c>
      <c r="G245" s="19">
        <v>0.5206000000000001</v>
      </c>
      <c r="H245" s="19">
        <v>0.5394</v>
      </c>
      <c r="I245" s="19">
        <v>0.5566</v>
      </c>
      <c r="J245" s="19">
        <v>0.5692</v>
      </c>
      <c r="K245" s="19">
        <v>0.5809000000000001</v>
      </c>
      <c r="L245" s="19">
        <v>0.5891</v>
      </c>
      <c r="M245" s="19">
        <v>0.5943</v>
      </c>
    </row>
    <row r="246" spans="2:13" ht="14.25">
      <c r="B246" s="23">
        <v>25.9</v>
      </c>
      <c r="C246" s="19">
        <v>0.47229999999999994</v>
      </c>
      <c r="D246" s="19">
        <v>0.48479999999999995</v>
      </c>
      <c r="E246" s="19">
        <v>0.4996</v>
      </c>
      <c r="F246" s="19">
        <v>0.5112</v>
      </c>
      <c r="G246" s="19">
        <v>0.5186999999999999</v>
      </c>
      <c r="H246" s="19">
        <v>0.5357999999999999</v>
      </c>
      <c r="I246" s="19">
        <v>0.5532</v>
      </c>
      <c r="J246" s="19">
        <v>0.5670000000000001</v>
      </c>
      <c r="K246" s="19">
        <v>0.5799</v>
      </c>
      <c r="L246" s="19">
        <v>0.5893</v>
      </c>
      <c r="M246" s="19">
        <v>0.5941</v>
      </c>
    </row>
    <row r="247" spans="2:13" ht="14.25">
      <c r="B247" s="23">
        <v>26</v>
      </c>
      <c r="C247" s="19">
        <v>0.46799999999999997</v>
      </c>
      <c r="D247" s="19">
        <v>0.4844</v>
      </c>
      <c r="E247" s="19">
        <v>0.49729999999999996</v>
      </c>
      <c r="F247" s="19">
        <v>0.509</v>
      </c>
      <c r="G247" s="19">
        <v>0.5199</v>
      </c>
      <c r="H247" s="19">
        <v>0.5352</v>
      </c>
      <c r="I247" s="19">
        <v>0.5525</v>
      </c>
      <c r="J247" s="19">
        <v>0.5663</v>
      </c>
      <c r="K247" s="19">
        <v>0.5792</v>
      </c>
      <c r="L247" s="19">
        <v>0.5870000000000001</v>
      </c>
      <c r="M247" s="19">
        <v>0.5915</v>
      </c>
    </row>
    <row r="248" spans="2:13" ht="14.25">
      <c r="B248" s="23">
        <v>26.1</v>
      </c>
      <c r="C248" s="19">
        <v>0.4682</v>
      </c>
      <c r="D248" s="19">
        <v>0.4826</v>
      </c>
      <c r="E248" s="19">
        <v>0.4966</v>
      </c>
      <c r="F248" s="19">
        <v>0.5082</v>
      </c>
      <c r="G248" s="19">
        <v>0.5169</v>
      </c>
      <c r="H248" s="19">
        <v>0.5343</v>
      </c>
      <c r="I248" s="19">
        <v>0.5516</v>
      </c>
      <c r="J248" s="19">
        <v>0.5642</v>
      </c>
      <c r="K248" s="19">
        <v>0.5770000000000001</v>
      </c>
      <c r="L248" s="19">
        <v>0.5849</v>
      </c>
      <c r="M248" s="19">
        <v>0.5893999999999999</v>
      </c>
    </row>
    <row r="249" spans="2:13" ht="14.25">
      <c r="B249" s="23">
        <v>26.2</v>
      </c>
      <c r="C249" s="19">
        <v>0.46590000000000004</v>
      </c>
      <c r="D249" s="19">
        <v>0.4803</v>
      </c>
      <c r="E249" s="19">
        <v>0.49450000000000005</v>
      </c>
      <c r="F249" s="19">
        <v>0.5074000000000001</v>
      </c>
      <c r="G249" s="19">
        <v>0.5173</v>
      </c>
      <c r="H249" s="19">
        <v>0.5336</v>
      </c>
      <c r="I249" s="19">
        <v>0.5484</v>
      </c>
      <c r="J249" s="19">
        <v>0.5634</v>
      </c>
      <c r="K249" s="19">
        <v>0.5740999999999999</v>
      </c>
      <c r="L249" s="19">
        <v>0.5821000000000001</v>
      </c>
      <c r="M249" s="19">
        <v>0.5872999999999999</v>
      </c>
    </row>
    <row r="250" spans="2:13" ht="14.25">
      <c r="B250" s="23">
        <v>26.3</v>
      </c>
      <c r="C250" s="19">
        <v>0.46509999999999996</v>
      </c>
      <c r="D250" s="19">
        <v>0.479</v>
      </c>
      <c r="E250" s="19">
        <v>0.49200000000000005</v>
      </c>
      <c r="F250" s="19">
        <v>0.5036999999999999</v>
      </c>
      <c r="G250" s="19">
        <v>0.5146000000000001</v>
      </c>
      <c r="H250" s="19">
        <v>0.5314</v>
      </c>
      <c r="I250" s="19">
        <v>0.5474</v>
      </c>
      <c r="J250" s="19">
        <v>0.5611999999999999</v>
      </c>
      <c r="K250" s="19">
        <v>0.573</v>
      </c>
      <c r="L250" s="19">
        <v>0.5815</v>
      </c>
      <c r="M250" s="19">
        <v>0.5866</v>
      </c>
    </row>
    <row r="251" spans="2:13" ht="14.25">
      <c r="B251" s="23">
        <v>26.4</v>
      </c>
      <c r="C251" s="19">
        <v>0.4625</v>
      </c>
      <c r="D251" s="19">
        <v>0.4757</v>
      </c>
      <c r="E251" s="19">
        <v>0.4899</v>
      </c>
      <c r="F251" s="19">
        <v>0.5028</v>
      </c>
      <c r="G251" s="19">
        <v>0.5115999999999999</v>
      </c>
      <c r="H251" s="19">
        <v>0.529</v>
      </c>
      <c r="I251" s="19">
        <v>0.5442</v>
      </c>
      <c r="J251" s="19">
        <v>0.5604</v>
      </c>
      <c r="K251" s="19">
        <v>0.5711999999999999</v>
      </c>
      <c r="L251" s="19">
        <v>0.5801</v>
      </c>
      <c r="M251" s="19">
        <v>0.5855</v>
      </c>
    </row>
    <row r="252" spans="2:13" ht="14.25">
      <c r="B252" s="23">
        <v>26.5</v>
      </c>
      <c r="C252" s="19">
        <v>0.46049999999999996</v>
      </c>
      <c r="D252" s="19">
        <v>0.47490000000000004</v>
      </c>
      <c r="E252" s="19">
        <v>0.4891</v>
      </c>
      <c r="F252" s="19">
        <v>0.502</v>
      </c>
      <c r="G252" s="19">
        <v>0.5109</v>
      </c>
      <c r="H252" s="19">
        <v>0.5282</v>
      </c>
      <c r="I252" s="19">
        <v>0.5432</v>
      </c>
      <c r="J252" s="19">
        <v>0.5582</v>
      </c>
      <c r="K252" s="19">
        <v>0.5702</v>
      </c>
      <c r="L252" s="19">
        <v>0.5786</v>
      </c>
      <c r="M252" s="19">
        <v>0.5838</v>
      </c>
    </row>
    <row r="253" spans="2:13" ht="14.25">
      <c r="B253" s="23">
        <v>26.6</v>
      </c>
      <c r="C253" s="19">
        <v>0.4607</v>
      </c>
      <c r="D253" s="19">
        <v>0.4731</v>
      </c>
      <c r="E253" s="19">
        <v>0.4879</v>
      </c>
      <c r="F253" s="19">
        <v>0.4984</v>
      </c>
      <c r="G253" s="19">
        <v>0.5082</v>
      </c>
      <c r="H253" s="19">
        <v>0.5287</v>
      </c>
      <c r="I253" s="19">
        <v>0.5423</v>
      </c>
      <c r="J253" s="19">
        <v>0.5561</v>
      </c>
      <c r="K253" s="19">
        <v>0.5679</v>
      </c>
      <c r="L253" s="19">
        <v>0.5765</v>
      </c>
      <c r="M253" s="19">
        <v>0.5817</v>
      </c>
    </row>
    <row r="254" spans="2:13" ht="14.25">
      <c r="B254" s="23">
        <v>26.7</v>
      </c>
      <c r="C254" s="19">
        <v>0.4586</v>
      </c>
      <c r="D254" s="19">
        <v>0.4718</v>
      </c>
      <c r="E254" s="19">
        <v>0.4855</v>
      </c>
      <c r="F254" s="19">
        <v>0.4961</v>
      </c>
      <c r="G254" s="19">
        <v>0.507</v>
      </c>
      <c r="H254" s="19">
        <v>0.5251</v>
      </c>
      <c r="I254" s="19">
        <v>0.5413</v>
      </c>
      <c r="J254" s="19">
        <v>0.5539000000000001</v>
      </c>
      <c r="K254" s="19">
        <v>0.5668</v>
      </c>
      <c r="L254" s="19">
        <v>0.5758</v>
      </c>
      <c r="M254" s="19">
        <v>0.5806</v>
      </c>
    </row>
    <row r="255" spans="2:13" ht="14.25">
      <c r="B255" s="23">
        <v>26.8</v>
      </c>
      <c r="C255" s="19">
        <v>0.4575</v>
      </c>
      <c r="D255" s="19">
        <v>0.47</v>
      </c>
      <c r="E255" s="19">
        <v>0.485</v>
      </c>
      <c r="F255" s="19">
        <v>0.49670000000000003</v>
      </c>
      <c r="G255" s="19">
        <v>0.5056</v>
      </c>
      <c r="H255" s="19">
        <v>0.5242</v>
      </c>
      <c r="I255" s="19">
        <v>0.5393</v>
      </c>
      <c r="J255" s="19">
        <v>0.5531</v>
      </c>
      <c r="K255" s="19">
        <v>0.5639</v>
      </c>
      <c r="L255" s="19">
        <v>0.5729</v>
      </c>
      <c r="M255" s="19">
        <v>0.5784</v>
      </c>
    </row>
    <row r="256" spans="2:13" ht="14.25">
      <c r="B256" s="23">
        <v>26.9</v>
      </c>
      <c r="C256" s="19">
        <v>0.45539999999999997</v>
      </c>
      <c r="D256" s="19">
        <v>0.4686</v>
      </c>
      <c r="E256" s="19">
        <v>0.4826</v>
      </c>
      <c r="F256" s="19">
        <v>0.49439999999999995</v>
      </c>
      <c r="G256" s="19">
        <v>0.5033</v>
      </c>
      <c r="H256" s="19">
        <v>0.5205</v>
      </c>
      <c r="I256" s="19">
        <v>0.5386</v>
      </c>
      <c r="J256" s="19">
        <v>0.5524</v>
      </c>
      <c r="K256" s="19">
        <v>0.5632</v>
      </c>
      <c r="L256" s="19">
        <v>0.5714</v>
      </c>
      <c r="M256" s="19">
        <v>0.5767</v>
      </c>
    </row>
    <row r="257" spans="2:13" ht="14.25">
      <c r="B257" s="23">
        <v>27</v>
      </c>
      <c r="C257" s="19">
        <v>0.4517</v>
      </c>
      <c r="D257" s="19">
        <v>0.4668</v>
      </c>
      <c r="E257" s="19">
        <v>0.4816</v>
      </c>
      <c r="F257" s="19">
        <v>0.4921</v>
      </c>
      <c r="G257" s="19">
        <v>0.5021</v>
      </c>
      <c r="H257" s="19">
        <v>0.5196999999999999</v>
      </c>
      <c r="I257" s="19">
        <v>0.535</v>
      </c>
      <c r="J257" s="19">
        <v>0.5501</v>
      </c>
      <c r="K257" s="19">
        <v>0.561</v>
      </c>
      <c r="L257" s="19">
        <v>0.57</v>
      </c>
      <c r="M257" s="19">
        <v>0.5760000000000001</v>
      </c>
    </row>
    <row r="258" spans="2:13" ht="14.25">
      <c r="B258" s="23">
        <v>27.1</v>
      </c>
      <c r="C258" s="19">
        <v>0.4522</v>
      </c>
      <c r="D258" s="19">
        <v>0.4654</v>
      </c>
      <c r="E258" s="19">
        <v>0.47950000000000004</v>
      </c>
      <c r="F258" s="19">
        <v>0.49119999999999997</v>
      </c>
      <c r="G258" s="19">
        <v>0.5013000000000001</v>
      </c>
      <c r="H258" s="19">
        <v>0.5203</v>
      </c>
      <c r="I258" s="19">
        <v>0.534</v>
      </c>
      <c r="J258" s="19">
        <v>0.5478999999999999</v>
      </c>
      <c r="K258" s="19">
        <v>0.5598</v>
      </c>
      <c r="L258" s="19">
        <v>0.5685</v>
      </c>
      <c r="M258" s="19">
        <v>0.5738</v>
      </c>
    </row>
    <row r="259" spans="2:13" ht="14.25">
      <c r="B259" s="23">
        <v>27.2</v>
      </c>
      <c r="C259" s="19">
        <v>0.45</v>
      </c>
      <c r="D259" s="19">
        <v>0.4645</v>
      </c>
      <c r="E259" s="19">
        <v>0.47840000000000005</v>
      </c>
      <c r="F259" s="19">
        <v>0.489</v>
      </c>
      <c r="G259" s="19">
        <v>0.499</v>
      </c>
      <c r="H259" s="19">
        <v>0.5166</v>
      </c>
      <c r="I259" s="19">
        <v>0.5318</v>
      </c>
      <c r="J259" s="19">
        <v>0.5456</v>
      </c>
      <c r="K259" s="19">
        <v>0.5587</v>
      </c>
      <c r="L259" s="19">
        <v>0.5678</v>
      </c>
      <c r="M259" s="19">
        <v>0.5727</v>
      </c>
    </row>
    <row r="260" spans="2:13" ht="14.25">
      <c r="B260" s="23">
        <v>27.3</v>
      </c>
      <c r="C260" s="19">
        <v>0.45030000000000003</v>
      </c>
      <c r="D260" s="19">
        <v>0.4621</v>
      </c>
      <c r="E260" s="19">
        <v>0.4763</v>
      </c>
      <c r="F260" s="19">
        <v>0.488</v>
      </c>
      <c r="G260" s="19">
        <v>0.4982</v>
      </c>
      <c r="H260" s="19">
        <v>0.513</v>
      </c>
      <c r="I260" s="19">
        <v>0.531</v>
      </c>
      <c r="J260" s="19">
        <v>0.5449</v>
      </c>
      <c r="K260" s="19">
        <v>0.5557</v>
      </c>
      <c r="L260" s="19">
        <v>0.5648</v>
      </c>
      <c r="M260" s="19">
        <v>0.5704</v>
      </c>
    </row>
    <row r="261" spans="2:13" ht="14.25">
      <c r="B261" s="23">
        <v>27.4</v>
      </c>
      <c r="C261" s="19">
        <v>0.4468</v>
      </c>
      <c r="D261" s="19">
        <v>0.46130000000000004</v>
      </c>
      <c r="E261" s="19">
        <v>0.475</v>
      </c>
      <c r="F261" s="19">
        <v>0.4844</v>
      </c>
      <c r="G261" s="19">
        <v>0.4954</v>
      </c>
      <c r="H261" s="19">
        <v>0.5121</v>
      </c>
      <c r="I261" s="19">
        <v>0.5289</v>
      </c>
      <c r="J261" s="19">
        <v>0.544</v>
      </c>
      <c r="K261" s="19">
        <v>0.555</v>
      </c>
      <c r="L261" s="19">
        <v>0.5640999999999999</v>
      </c>
      <c r="M261" s="19">
        <v>0.5698</v>
      </c>
    </row>
    <row r="262" spans="2:13" ht="14.25">
      <c r="B262" s="23">
        <v>27.5</v>
      </c>
      <c r="C262" s="19">
        <v>0.4472</v>
      </c>
      <c r="D262" s="19">
        <v>0.4593</v>
      </c>
      <c r="E262" s="19">
        <v>0.4715</v>
      </c>
      <c r="F262" s="19">
        <v>0.4833</v>
      </c>
      <c r="G262" s="19">
        <v>0.49450000000000005</v>
      </c>
      <c r="H262" s="19">
        <v>0.5099</v>
      </c>
      <c r="I262" s="19">
        <v>0.5279</v>
      </c>
      <c r="J262" s="19">
        <v>0.5418</v>
      </c>
      <c r="K262" s="19">
        <v>0.5538000000000001</v>
      </c>
      <c r="L262" s="19">
        <v>0.5627</v>
      </c>
      <c r="M262" s="19">
        <v>0.5675</v>
      </c>
    </row>
    <row r="263" spans="2:13" ht="14.25">
      <c r="B263" s="23">
        <v>27.6</v>
      </c>
      <c r="C263" s="19">
        <v>0.4446</v>
      </c>
      <c r="D263" s="19">
        <v>0.457</v>
      </c>
      <c r="E263" s="19">
        <v>0.47200000000000003</v>
      </c>
      <c r="F263" s="19">
        <v>0.4826</v>
      </c>
      <c r="G263" s="19">
        <v>0.4916</v>
      </c>
      <c r="H263" s="19">
        <v>0.5101</v>
      </c>
      <c r="I263" s="19">
        <v>0.5243</v>
      </c>
      <c r="J263" s="19">
        <v>0.5394</v>
      </c>
      <c r="K263" s="19">
        <v>0.5515</v>
      </c>
      <c r="L263" s="19">
        <v>0.5604</v>
      </c>
      <c r="M263" s="19">
        <v>0.5657</v>
      </c>
    </row>
    <row r="264" spans="2:13" ht="14.25">
      <c r="B264" s="23">
        <v>27.7</v>
      </c>
      <c r="C264" s="19">
        <v>0.4426</v>
      </c>
      <c r="D264" s="19">
        <v>0.45659999999999995</v>
      </c>
      <c r="E264" s="19">
        <v>0.4696</v>
      </c>
      <c r="F264" s="19">
        <v>0.4802</v>
      </c>
      <c r="G264" s="19">
        <v>0.4924</v>
      </c>
      <c r="H264" s="19">
        <v>0.5083</v>
      </c>
      <c r="I264" s="19">
        <v>0.5233</v>
      </c>
      <c r="J264" s="19">
        <v>0.5372</v>
      </c>
      <c r="K264" s="19">
        <v>0.5503</v>
      </c>
      <c r="L264" s="19">
        <v>0.5597</v>
      </c>
      <c r="M264" s="19">
        <v>0.5646</v>
      </c>
    </row>
    <row r="265" spans="2:13" ht="14.25">
      <c r="B265" s="23">
        <v>27.8</v>
      </c>
      <c r="C265" s="19">
        <v>0.4415</v>
      </c>
      <c r="D265" s="19">
        <v>0.4547</v>
      </c>
      <c r="E265" s="19">
        <v>0.46869999999999995</v>
      </c>
      <c r="F265" s="19">
        <v>0.4793</v>
      </c>
      <c r="G265" s="19">
        <v>0.48840000000000006</v>
      </c>
      <c r="H265" s="19">
        <v>0.5068</v>
      </c>
      <c r="I265" s="19">
        <v>0.5227</v>
      </c>
      <c r="J265" s="19">
        <v>0.5379</v>
      </c>
      <c r="K265" s="19">
        <v>0.5489999999999999</v>
      </c>
      <c r="L265" s="19">
        <v>0.5574</v>
      </c>
      <c r="M265" s="19">
        <v>0.5623</v>
      </c>
    </row>
    <row r="266" spans="2:13" ht="14.25">
      <c r="B266" s="23">
        <v>27.9</v>
      </c>
      <c r="C266" s="19">
        <v>0.4393</v>
      </c>
      <c r="D266" s="19">
        <v>0.4533</v>
      </c>
      <c r="E266" s="19">
        <v>0.46649999999999997</v>
      </c>
      <c r="F266" s="19">
        <v>0.4783</v>
      </c>
      <c r="G266" s="19">
        <v>0.48969999999999997</v>
      </c>
      <c r="H266" s="19">
        <v>0.5051</v>
      </c>
      <c r="I266" s="19">
        <v>0.5204</v>
      </c>
      <c r="J266" s="19">
        <v>0.5355</v>
      </c>
      <c r="K266" s="19">
        <v>0.5477000000000001</v>
      </c>
      <c r="L266" s="19">
        <v>0.5567</v>
      </c>
      <c r="M266" s="19">
        <v>0.562</v>
      </c>
    </row>
    <row r="267" spans="2:13" ht="14.25">
      <c r="B267" s="23">
        <v>28</v>
      </c>
      <c r="C267" s="19">
        <v>0.4397</v>
      </c>
      <c r="D267" s="19">
        <v>0.45289999999999997</v>
      </c>
      <c r="E267" s="19">
        <v>0.46659999999999996</v>
      </c>
      <c r="F267" s="19">
        <v>0.47479999999999994</v>
      </c>
      <c r="G267" s="19">
        <v>0.4857</v>
      </c>
      <c r="H267" s="19">
        <v>0.5024000000000001</v>
      </c>
      <c r="I267" s="19">
        <v>0.5194</v>
      </c>
      <c r="J267" s="19">
        <v>0.5333</v>
      </c>
      <c r="K267" s="19">
        <v>0.5454</v>
      </c>
      <c r="L267" s="19">
        <v>0.5550999999999999</v>
      </c>
      <c r="M267" s="19">
        <v>0.5609000000000001</v>
      </c>
    </row>
    <row r="268" spans="2:13" ht="14.25">
      <c r="B268" s="23">
        <v>28.1</v>
      </c>
      <c r="C268" s="19">
        <v>0.43729999999999997</v>
      </c>
      <c r="D268" s="19">
        <v>0.44939999999999997</v>
      </c>
      <c r="E268" s="19">
        <v>0.4619</v>
      </c>
      <c r="F268" s="19">
        <v>0.47490000000000004</v>
      </c>
      <c r="G268" s="19">
        <v>0.4854</v>
      </c>
      <c r="H268" s="19">
        <v>0.5043</v>
      </c>
      <c r="I268" s="19">
        <v>0.5184000000000001</v>
      </c>
      <c r="J268" s="19">
        <v>0.5312</v>
      </c>
      <c r="K268" s="19">
        <v>0.5452</v>
      </c>
      <c r="L268" s="19">
        <v>0.5545</v>
      </c>
      <c r="M268" s="19">
        <v>0.5589999999999999</v>
      </c>
    </row>
    <row r="269" spans="2:13" ht="14.25">
      <c r="B269" s="23">
        <v>28.2</v>
      </c>
      <c r="C269" s="19">
        <v>0.435</v>
      </c>
      <c r="D269" s="19">
        <v>0.4485</v>
      </c>
      <c r="E269" s="19">
        <v>0.4608</v>
      </c>
      <c r="F269" s="19">
        <v>0.47259999999999996</v>
      </c>
      <c r="G269" s="19">
        <v>0.484</v>
      </c>
      <c r="H269" s="19">
        <v>0.5008</v>
      </c>
      <c r="I269" s="19">
        <v>0.5176</v>
      </c>
      <c r="J269" s="19">
        <v>0.5304</v>
      </c>
      <c r="K269" s="19">
        <v>0.5423</v>
      </c>
      <c r="L269" s="19">
        <v>0.5514</v>
      </c>
      <c r="M269" s="19">
        <v>0.5567</v>
      </c>
    </row>
    <row r="270" spans="2:13" ht="14.25">
      <c r="B270" s="23">
        <v>28.3</v>
      </c>
      <c r="C270" s="19">
        <v>0.4325</v>
      </c>
      <c r="D270" s="19">
        <v>0.4471</v>
      </c>
      <c r="E270" s="19">
        <v>0.46149999999999997</v>
      </c>
      <c r="F270" s="19">
        <v>0.4733</v>
      </c>
      <c r="G270" s="19">
        <v>0.4816</v>
      </c>
      <c r="H270" s="19">
        <v>0.5007</v>
      </c>
      <c r="I270" s="19">
        <v>0.5154</v>
      </c>
      <c r="J270" s="19">
        <v>0.5294</v>
      </c>
      <c r="K270" s="19">
        <v>0.5415</v>
      </c>
      <c r="L270" s="19">
        <v>0.5506</v>
      </c>
      <c r="M270" s="19">
        <v>0.5556</v>
      </c>
    </row>
    <row r="271" spans="2:13" ht="14.25">
      <c r="B271" s="23">
        <v>28.4</v>
      </c>
      <c r="C271" s="19">
        <v>0.43320000000000003</v>
      </c>
      <c r="D271" s="19">
        <v>0.44670000000000004</v>
      </c>
      <c r="E271" s="19">
        <v>0.4586</v>
      </c>
      <c r="F271" s="19">
        <v>0.4681</v>
      </c>
      <c r="G271" s="19">
        <v>0.4802</v>
      </c>
      <c r="H271" s="19">
        <v>0.4962</v>
      </c>
      <c r="I271" s="19">
        <v>0.5144</v>
      </c>
      <c r="J271" s="19">
        <v>0.5272</v>
      </c>
      <c r="K271" s="19">
        <v>0.5392</v>
      </c>
      <c r="L271" s="19">
        <v>0.5489999999999999</v>
      </c>
      <c r="M271" s="19">
        <v>0.5549000000000001</v>
      </c>
    </row>
    <row r="272" spans="2:13" ht="14.25">
      <c r="B272" s="23">
        <v>28.5</v>
      </c>
      <c r="C272" s="19">
        <v>0.4321</v>
      </c>
      <c r="D272" s="19">
        <v>0.44530000000000003</v>
      </c>
      <c r="E272" s="19">
        <v>0.4595</v>
      </c>
      <c r="F272" s="19">
        <v>0.47009999999999996</v>
      </c>
      <c r="G272" s="19">
        <v>0.4783</v>
      </c>
      <c r="H272" s="19">
        <v>0.49479999999999996</v>
      </c>
      <c r="I272" s="19">
        <v>0.5121</v>
      </c>
      <c r="J272" s="19">
        <v>0.5247999999999999</v>
      </c>
      <c r="K272" s="19">
        <v>0.5367999999999999</v>
      </c>
      <c r="L272" s="19">
        <v>0.5467</v>
      </c>
      <c r="M272" s="19">
        <v>0.5522</v>
      </c>
    </row>
    <row r="273" spans="2:13" ht="14.25">
      <c r="B273" s="23">
        <v>28.6</v>
      </c>
      <c r="C273" s="19">
        <v>0.42979999999999996</v>
      </c>
      <c r="D273" s="19">
        <v>0.44329999999999997</v>
      </c>
      <c r="E273" s="19">
        <v>0.4556</v>
      </c>
      <c r="F273" s="19">
        <v>0.4675</v>
      </c>
      <c r="G273" s="19">
        <v>0.4769</v>
      </c>
      <c r="H273" s="19">
        <v>0.4939</v>
      </c>
      <c r="I273" s="19">
        <v>0.5126</v>
      </c>
      <c r="J273" s="19">
        <v>0.5242</v>
      </c>
      <c r="K273" s="19">
        <v>0.536</v>
      </c>
      <c r="L273" s="19">
        <v>0.5459</v>
      </c>
      <c r="M273" s="19">
        <v>0.5515</v>
      </c>
    </row>
    <row r="274" spans="2:13" ht="14.25">
      <c r="B274" s="23">
        <v>28.7</v>
      </c>
      <c r="C274" s="19">
        <v>0.42869999999999997</v>
      </c>
      <c r="D274" s="19">
        <v>0.44189999999999996</v>
      </c>
      <c r="E274" s="19">
        <v>0.4558</v>
      </c>
      <c r="F274" s="19">
        <v>0.46399999999999997</v>
      </c>
      <c r="G274" s="19">
        <v>0.475</v>
      </c>
      <c r="H274" s="19">
        <v>0.4917</v>
      </c>
      <c r="I274" s="19">
        <v>0.509</v>
      </c>
      <c r="J274" s="19">
        <v>0.523</v>
      </c>
      <c r="K274" s="19">
        <v>0.5352</v>
      </c>
      <c r="L274" s="19">
        <v>0.5445</v>
      </c>
      <c r="M274" s="19">
        <v>0.5495</v>
      </c>
    </row>
    <row r="275" spans="2:13" ht="14.25">
      <c r="B275" s="23">
        <v>28.8</v>
      </c>
      <c r="C275" s="19">
        <v>0.4277</v>
      </c>
      <c r="D275" s="19">
        <v>0.4404</v>
      </c>
      <c r="E275" s="19">
        <v>0.4536</v>
      </c>
      <c r="F275" s="19">
        <v>0.4643</v>
      </c>
      <c r="G275" s="19">
        <v>0.4746</v>
      </c>
      <c r="H275" s="19">
        <v>0.49079999999999996</v>
      </c>
      <c r="I275" s="19">
        <v>0.5068</v>
      </c>
      <c r="J275" s="19">
        <v>0.522</v>
      </c>
      <c r="K275" s="19">
        <v>0.5344</v>
      </c>
      <c r="L275" s="19">
        <v>0.5429999999999999</v>
      </c>
      <c r="M275" s="19">
        <v>0.5475</v>
      </c>
    </row>
    <row r="276" spans="2:13" ht="14.25">
      <c r="B276" s="23">
        <v>28.9</v>
      </c>
      <c r="C276" s="19">
        <v>0.4252</v>
      </c>
      <c r="D276" s="19">
        <v>0.4384</v>
      </c>
      <c r="E276" s="19">
        <v>0.4526</v>
      </c>
      <c r="F276" s="19">
        <v>0.462</v>
      </c>
      <c r="G276" s="19">
        <v>0.4732</v>
      </c>
      <c r="H276" s="19">
        <v>0.49</v>
      </c>
      <c r="I276" s="19">
        <v>0.5058</v>
      </c>
      <c r="J276" s="19">
        <v>0.5197999999999999</v>
      </c>
      <c r="K276" s="19">
        <v>0.531</v>
      </c>
      <c r="L276" s="19">
        <v>0.5404</v>
      </c>
      <c r="M276" s="19">
        <v>0.5464</v>
      </c>
    </row>
    <row r="277" spans="2:13" ht="14.25">
      <c r="B277" s="23">
        <v>29</v>
      </c>
      <c r="C277" s="19">
        <v>0.4229</v>
      </c>
      <c r="D277" s="19">
        <v>0.43700000000000006</v>
      </c>
      <c r="E277" s="19">
        <v>0.45020000000000004</v>
      </c>
      <c r="F277" s="19">
        <v>0.46090000000000003</v>
      </c>
      <c r="G277" s="19">
        <v>0.47130000000000005</v>
      </c>
      <c r="H277" s="19">
        <v>0.48619999999999997</v>
      </c>
      <c r="I277" s="19">
        <v>0.5049</v>
      </c>
      <c r="J277" s="19">
        <v>0.519</v>
      </c>
      <c r="K277" s="19">
        <v>0.5312</v>
      </c>
      <c r="L277" s="19">
        <v>0.5405</v>
      </c>
      <c r="M277" s="19">
        <v>0.5453</v>
      </c>
    </row>
    <row r="278" spans="2:13" ht="14.25">
      <c r="B278" s="23">
        <v>29.1</v>
      </c>
      <c r="C278" s="19">
        <v>0.4219</v>
      </c>
      <c r="D278" s="19">
        <v>0.436</v>
      </c>
      <c r="E278" s="19">
        <v>0.44920000000000004</v>
      </c>
      <c r="F278" s="19">
        <v>0.4586</v>
      </c>
      <c r="G278" s="19">
        <v>0.46880000000000005</v>
      </c>
      <c r="H278" s="19">
        <v>0.485</v>
      </c>
      <c r="I278" s="19">
        <v>0.5041</v>
      </c>
      <c r="J278" s="19">
        <v>0.5181</v>
      </c>
      <c r="K278" s="19">
        <v>0.5293</v>
      </c>
      <c r="L278" s="19">
        <v>0.5382</v>
      </c>
      <c r="M278" s="19">
        <v>0.5433</v>
      </c>
    </row>
    <row r="279" spans="2:13" ht="14.25">
      <c r="B279" s="23">
        <v>29.2</v>
      </c>
      <c r="C279" s="19">
        <v>0.42090000000000005</v>
      </c>
      <c r="D279" s="19">
        <v>0.4346</v>
      </c>
      <c r="E279" s="19">
        <v>0.4468</v>
      </c>
      <c r="F279" s="19">
        <v>0.4575</v>
      </c>
      <c r="G279" s="19">
        <v>0.4689</v>
      </c>
      <c r="H279" s="19">
        <v>0.4844</v>
      </c>
      <c r="I279" s="19">
        <v>0.5002</v>
      </c>
      <c r="J279" s="19">
        <v>0.5155</v>
      </c>
      <c r="K279" s="19">
        <v>0.528</v>
      </c>
      <c r="L279" s="19">
        <v>0.5379999999999999</v>
      </c>
      <c r="M279" s="19">
        <v>0.5435</v>
      </c>
    </row>
    <row r="280" spans="2:13" ht="14.25">
      <c r="B280" s="23">
        <v>29.3</v>
      </c>
      <c r="C280" s="19">
        <v>0.41840000000000005</v>
      </c>
      <c r="D280" s="19">
        <v>0.4326</v>
      </c>
      <c r="E280" s="19">
        <v>0.4459</v>
      </c>
      <c r="F280" s="19">
        <v>0.45659999999999995</v>
      </c>
      <c r="G280" s="19">
        <v>0.466</v>
      </c>
      <c r="H280" s="19">
        <v>0.4829</v>
      </c>
      <c r="I280" s="19">
        <v>0.4993</v>
      </c>
      <c r="J280" s="19">
        <v>0.5146000000000001</v>
      </c>
      <c r="K280" s="19">
        <v>0.5261</v>
      </c>
      <c r="L280" s="19">
        <v>0.5356000000000001</v>
      </c>
      <c r="M280" s="19">
        <v>0.5414</v>
      </c>
    </row>
    <row r="281" spans="2:13" ht="14.25">
      <c r="B281" s="23">
        <v>29.4</v>
      </c>
      <c r="C281" s="19">
        <v>0.4174</v>
      </c>
      <c r="D281" s="19">
        <v>0.4311</v>
      </c>
      <c r="E281" s="19">
        <v>0.44329999999999997</v>
      </c>
      <c r="F281" s="19">
        <v>0.45409999999999995</v>
      </c>
      <c r="G281" s="19">
        <v>0.4645</v>
      </c>
      <c r="H281" s="19">
        <v>0.48200000000000004</v>
      </c>
      <c r="I281" s="19">
        <v>0.49689999999999995</v>
      </c>
      <c r="J281" s="19">
        <v>0.5122</v>
      </c>
      <c r="K281" s="19">
        <v>0.5246999999999999</v>
      </c>
      <c r="L281" s="19">
        <v>0.5342</v>
      </c>
      <c r="M281" s="19">
        <v>0.539</v>
      </c>
    </row>
    <row r="282" spans="2:13" ht="14.25">
      <c r="B282" s="23">
        <v>29.5</v>
      </c>
      <c r="C282" s="19">
        <v>0.41490000000000005</v>
      </c>
      <c r="D282" s="19">
        <v>0.42950000000000005</v>
      </c>
      <c r="E282" s="19">
        <v>0.44380000000000003</v>
      </c>
      <c r="F282" s="19">
        <v>0.4533</v>
      </c>
      <c r="G282" s="19">
        <v>0.46259999999999996</v>
      </c>
      <c r="H282" s="19">
        <v>0.4794</v>
      </c>
      <c r="I282" s="19">
        <v>0.4974</v>
      </c>
      <c r="J282" s="19">
        <v>0.5115999999999999</v>
      </c>
      <c r="K282" s="19">
        <v>0.5239</v>
      </c>
      <c r="L282" s="19">
        <v>0.5334</v>
      </c>
      <c r="M282" s="19">
        <v>0.5383</v>
      </c>
    </row>
    <row r="283" spans="2:13" ht="14.25">
      <c r="B283" s="23">
        <v>29.6</v>
      </c>
      <c r="C283" s="19">
        <v>0.4153</v>
      </c>
      <c r="D283" s="19">
        <v>0.4276</v>
      </c>
      <c r="E283" s="19">
        <v>0.43979999999999997</v>
      </c>
      <c r="F283" s="19">
        <v>0.4506</v>
      </c>
      <c r="G283" s="19">
        <v>0.4611</v>
      </c>
      <c r="H283" s="19">
        <v>0.47850000000000004</v>
      </c>
      <c r="I283" s="19">
        <v>0.4935</v>
      </c>
      <c r="J283" s="19">
        <v>0.5089</v>
      </c>
      <c r="K283" s="19">
        <v>0.5224</v>
      </c>
      <c r="L283" s="19">
        <v>0.5318999999999999</v>
      </c>
      <c r="M283" s="19">
        <v>0.5362</v>
      </c>
    </row>
    <row r="284" spans="2:13" ht="14.25">
      <c r="B284" s="23">
        <v>29.7</v>
      </c>
      <c r="C284" s="19">
        <v>0.4142</v>
      </c>
      <c r="D284" s="19">
        <v>0.4255</v>
      </c>
      <c r="E284" s="19">
        <v>0.4389</v>
      </c>
      <c r="F284" s="19">
        <v>0.4496</v>
      </c>
      <c r="G284" s="19">
        <v>0.46009999999999995</v>
      </c>
      <c r="H284" s="19">
        <v>0.4763</v>
      </c>
      <c r="I284" s="19">
        <v>0.4941</v>
      </c>
      <c r="J284" s="19">
        <v>0.5082</v>
      </c>
      <c r="K284" s="19">
        <v>0.5206000000000001</v>
      </c>
      <c r="L284" s="19">
        <v>0.5301</v>
      </c>
      <c r="M284" s="19">
        <v>0.5351</v>
      </c>
    </row>
    <row r="285" spans="2:13" ht="14.25">
      <c r="B285" s="23">
        <v>29.8</v>
      </c>
      <c r="C285" s="19">
        <v>0.4133</v>
      </c>
      <c r="D285" s="19">
        <v>0.42450000000000004</v>
      </c>
      <c r="E285" s="19">
        <v>0.43799999999999994</v>
      </c>
      <c r="F285" s="19">
        <v>0.45</v>
      </c>
      <c r="G285" s="19">
        <v>0.45880000000000004</v>
      </c>
      <c r="H285" s="19">
        <v>0.475</v>
      </c>
      <c r="I285" s="19">
        <v>0.4932</v>
      </c>
      <c r="J285" s="19">
        <v>0.5073</v>
      </c>
      <c r="K285" s="19">
        <v>0.5186999999999999</v>
      </c>
      <c r="L285" s="19">
        <v>0.5271</v>
      </c>
      <c r="M285" s="19">
        <v>0.5316</v>
      </c>
    </row>
    <row r="286" spans="2:13" ht="14.25">
      <c r="B286" s="23">
        <v>29.9</v>
      </c>
      <c r="C286" s="19">
        <v>0.4108</v>
      </c>
      <c r="D286" s="19">
        <v>0.4235</v>
      </c>
      <c r="E286" s="19">
        <v>0.4368</v>
      </c>
      <c r="F286" s="19">
        <v>0.4464</v>
      </c>
      <c r="G286" s="19">
        <v>0.4567</v>
      </c>
      <c r="H286" s="19">
        <v>0.4729</v>
      </c>
      <c r="I286" s="19">
        <v>0.495</v>
      </c>
      <c r="J286" s="19">
        <v>0.5042</v>
      </c>
      <c r="K286" s="19">
        <v>0.5166</v>
      </c>
      <c r="L286" s="19">
        <v>0.5262</v>
      </c>
      <c r="M286" s="19">
        <v>0.5305</v>
      </c>
    </row>
    <row r="287" spans="2:13" ht="14.25">
      <c r="B287" s="23"/>
      <c r="C287" s="19"/>
      <c r="D287" s="19"/>
      <c r="E287" s="19"/>
      <c r="F287" s="19"/>
      <c r="G287" s="19"/>
      <c r="H287" s="19"/>
      <c r="I287" s="19"/>
      <c r="J287" s="19"/>
      <c r="K287" s="19"/>
      <c r="L287" s="19"/>
      <c r="M287" s="19"/>
    </row>
    <row r="288" spans="2:13" ht="14.25">
      <c r="B288" s="23"/>
      <c r="C288" s="19"/>
      <c r="D288" s="19"/>
      <c r="E288" s="19"/>
      <c r="F288" s="19"/>
      <c r="G288" s="19"/>
      <c r="H288" s="19"/>
      <c r="I288" s="19"/>
      <c r="J288" s="19"/>
      <c r="K288" s="19"/>
      <c r="L288" s="19"/>
      <c r="M288" s="19"/>
    </row>
    <row r="289" spans="2:13" ht="14.25">
      <c r="B289" s="23"/>
      <c r="C289" s="19"/>
      <c r="D289" s="19"/>
      <c r="E289" s="19"/>
      <c r="F289" s="19"/>
      <c r="G289" s="19"/>
      <c r="H289" s="19"/>
      <c r="I289" s="19"/>
      <c r="J289" s="19"/>
      <c r="K289" s="19"/>
      <c r="L289" s="19"/>
      <c r="M289" s="19"/>
    </row>
    <row r="290" spans="2:13" ht="14.25">
      <c r="B290" s="23"/>
      <c r="C290" s="19"/>
      <c r="D290" s="19"/>
      <c r="E290" s="19"/>
      <c r="F290" s="19"/>
      <c r="G290" s="19"/>
      <c r="H290" s="19"/>
      <c r="I290" s="19"/>
      <c r="J290" s="19"/>
      <c r="K290" s="19"/>
      <c r="L290" s="19"/>
      <c r="M290" s="19"/>
    </row>
    <row r="291" spans="2:13" ht="14.25">
      <c r="B291" s="23"/>
      <c r="C291" s="19"/>
      <c r="D291" s="19"/>
      <c r="E291" s="19"/>
      <c r="F291" s="19"/>
      <c r="G291" s="19"/>
      <c r="H291" s="19"/>
      <c r="I291" s="19"/>
      <c r="J291" s="19"/>
      <c r="K291" s="19"/>
      <c r="L291" s="19"/>
      <c r="M291" s="19"/>
    </row>
    <row r="292" spans="2:13" ht="14.25">
      <c r="B292" s="23"/>
      <c r="C292" s="19"/>
      <c r="D292" s="19"/>
      <c r="E292" s="19"/>
      <c r="F292" s="19"/>
      <c r="G292" s="19"/>
      <c r="H292" s="19"/>
      <c r="I292" s="19"/>
      <c r="J292" s="19"/>
      <c r="K292" s="19"/>
      <c r="L292" s="19"/>
      <c r="M292" s="19"/>
    </row>
    <row r="293" spans="2:13" ht="14.25">
      <c r="B293" s="23"/>
      <c r="C293" s="19"/>
      <c r="D293" s="19"/>
      <c r="E293" s="19"/>
      <c r="F293" s="19"/>
      <c r="G293" s="19"/>
      <c r="H293" s="19"/>
      <c r="I293" s="19"/>
      <c r="J293" s="19"/>
      <c r="K293" s="19"/>
      <c r="L293" s="19"/>
      <c r="M293" s="19"/>
    </row>
    <row r="294" spans="2:13" ht="14.25">
      <c r="B294" s="23"/>
      <c r="C294" s="19"/>
      <c r="D294" s="19"/>
      <c r="E294" s="19"/>
      <c r="F294" s="19"/>
      <c r="G294" s="19"/>
      <c r="H294" s="19"/>
      <c r="I294" s="19"/>
      <c r="J294" s="19"/>
      <c r="K294" s="19"/>
      <c r="L294" s="19"/>
      <c r="M294" s="19"/>
    </row>
    <row r="295" spans="2:13" ht="14.25">
      <c r="B295" s="23"/>
      <c r="C295" s="19"/>
      <c r="D295" s="19"/>
      <c r="E295" s="19"/>
      <c r="F295" s="19"/>
      <c r="G295" s="19"/>
      <c r="H295" s="19"/>
      <c r="I295" s="19"/>
      <c r="J295" s="19"/>
      <c r="K295" s="19"/>
      <c r="L295" s="19"/>
      <c r="M295" s="19"/>
    </row>
    <row r="296" spans="2:13" ht="14.25">
      <c r="B296" s="23"/>
      <c r="C296" s="19"/>
      <c r="D296" s="19"/>
      <c r="E296" s="19"/>
      <c r="F296" s="19"/>
      <c r="G296" s="19"/>
      <c r="H296" s="19"/>
      <c r="I296" s="19"/>
      <c r="J296" s="19"/>
      <c r="K296" s="19"/>
      <c r="L296" s="19"/>
      <c r="M296" s="19"/>
    </row>
    <row r="297" spans="2:13" ht="14.25">
      <c r="B297" s="23"/>
      <c r="C297" s="19"/>
      <c r="D297" s="19"/>
      <c r="E297" s="19"/>
      <c r="F297" s="19"/>
      <c r="G297" s="19"/>
      <c r="H297" s="19"/>
      <c r="I297" s="19"/>
      <c r="J297" s="19"/>
      <c r="K297" s="19"/>
      <c r="L297" s="19"/>
      <c r="M297" s="19"/>
    </row>
    <row r="298" spans="2:13" ht="14.25">
      <c r="B298" s="23"/>
      <c r="C298" s="19"/>
      <c r="D298" s="19"/>
      <c r="E298" s="19"/>
      <c r="F298" s="19"/>
      <c r="G298" s="19"/>
      <c r="H298" s="19"/>
      <c r="I298" s="19"/>
      <c r="J298" s="19"/>
      <c r="K298" s="19"/>
      <c r="L298" s="19"/>
      <c r="M298" s="19"/>
    </row>
    <row r="299" spans="2:13" ht="14.25">
      <c r="B299" s="23"/>
      <c r="C299" s="19"/>
      <c r="D299" s="19"/>
      <c r="E299" s="19"/>
      <c r="F299" s="19"/>
      <c r="G299" s="19"/>
      <c r="H299" s="19"/>
      <c r="I299" s="19"/>
      <c r="J299" s="19"/>
      <c r="K299" s="19"/>
      <c r="L299" s="19"/>
      <c r="M299" s="19"/>
    </row>
    <row r="300" spans="2:13" ht="14.25">
      <c r="B300" s="23"/>
      <c r="C300" s="19"/>
      <c r="D300" s="19"/>
      <c r="E300" s="19"/>
      <c r="F300" s="19"/>
      <c r="G300" s="19"/>
      <c r="H300" s="19"/>
      <c r="I300" s="19"/>
      <c r="J300" s="19"/>
      <c r="K300" s="19"/>
      <c r="L300" s="19"/>
      <c r="M300" s="19"/>
    </row>
    <row r="301" spans="2:13" ht="14.25">
      <c r="B301" s="23"/>
      <c r="C301" s="19"/>
      <c r="D301" s="19"/>
      <c r="E301" s="19"/>
      <c r="F301" s="19"/>
      <c r="G301" s="19"/>
      <c r="H301" s="19"/>
      <c r="I301" s="19"/>
      <c r="J301" s="19"/>
      <c r="K301" s="19"/>
      <c r="L301" s="19"/>
      <c r="M301" s="19"/>
    </row>
    <row r="302" spans="2:13" ht="14.25">
      <c r="B302" s="23"/>
      <c r="C302" s="19"/>
      <c r="D302" s="19"/>
      <c r="E302" s="19"/>
      <c r="F302" s="19"/>
      <c r="G302" s="19"/>
      <c r="H302" s="19"/>
      <c r="I302" s="19"/>
      <c r="J302" s="19"/>
      <c r="K302" s="19"/>
      <c r="L302" s="19"/>
      <c r="M302" s="19"/>
    </row>
    <row r="303" spans="2:13" ht="14.25">
      <c r="B303" s="23"/>
      <c r="C303" s="19"/>
      <c r="D303" s="19"/>
      <c r="E303" s="19"/>
      <c r="F303" s="19"/>
      <c r="G303" s="19"/>
      <c r="H303" s="19"/>
      <c r="I303" s="19"/>
      <c r="J303" s="19"/>
      <c r="K303" s="19"/>
      <c r="L303" s="19"/>
      <c r="M303" s="19"/>
    </row>
    <row r="304" spans="2:13" ht="14.25">
      <c r="B304" s="23"/>
      <c r="C304" s="19"/>
      <c r="D304" s="19"/>
      <c r="E304" s="19"/>
      <c r="F304" s="19"/>
      <c r="G304" s="19"/>
      <c r="H304" s="19"/>
      <c r="I304" s="19"/>
      <c r="J304" s="19"/>
      <c r="K304" s="19"/>
      <c r="L304" s="19"/>
      <c r="M304" s="19"/>
    </row>
    <row r="305" spans="2:13" ht="14.25">
      <c r="B305" s="23"/>
      <c r="C305" s="19"/>
      <c r="D305" s="19"/>
      <c r="E305" s="19"/>
      <c r="F305" s="19"/>
      <c r="G305" s="19"/>
      <c r="H305" s="19"/>
      <c r="I305" s="19"/>
      <c r="J305" s="19"/>
      <c r="K305" s="19"/>
      <c r="L305" s="19"/>
      <c r="M305" s="19"/>
    </row>
    <row r="306" spans="2:13" ht="14.25">
      <c r="B306" s="23"/>
      <c r="C306" s="19"/>
      <c r="D306" s="19"/>
      <c r="E306" s="19"/>
      <c r="F306" s="19"/>
      <c r="G306" s="19"/>
      <c r="H306" s="19"/>
      <c r="I306" s="19"/>
      <c r="J306" s="19"/>
      <c r="K306" s="19"/>
      <c r="L306" s="19"/>
      <c r="M306" s="19"/>
    </row>
    <row r="307" ht="14.25">
      <c r="B307" s="23"/>
    </row>
    <row r="308" ht="14.25">
      <c r="B308" s="23"/>
    </row>
    <row r="309" ht="14.25">
      <c r="B309" s="23"/>
    </row>
    <row r="310" ht="14.25">
      <c r="B310" s="23"/>
    </row>
    <row r="311" ht="14.25">
      <c r="B311" s="23"/>
    </row>
    <row r="312" ht="14.25">
      <c r="B312" s="23"/>
    </row>
    <row r="313" ht="14.25">
      <c r="B313" s="23"/>
    </row>
    <row r="314" ht="14.25">
      <c r="B314" s="23"/>
    </row>
    <row r="315" ht="14.25">
      <c r="B315" s="23"/>
    </row>
    <row r="316" ht="14.25">
      <c r="B316" s="23"/>
    </row>
    <row r="317" ht="14.25">
      <c r="B317" s="23"/>
    </row>
    <row r="318" ht="14.25">
      <c r="B318" s="23"/>
    </row>
    <row r="319" ht="14.25">
      <c r="B319" s="23"/>
    </row>
    <row r="320" ht="14.25">
      <c r="B320" s="23"/>
    </row>
    <row r="321" ht="14.25">
      <c r="B321" s="23"/>
    </row>
    <row r="322" ht="14.25">
      <c r="B322" s="23"/>
    </row>
    <row r="323" ht="14.25">
      <c r="B323" s="23"/>
    </row>
    <row r="324" ht="14.25">
      <c r="B324" s="23"/>
    </row>
    <row r="325" ht="14.25">
      <c r="B325" s="23"/>
    </row>
    <row r="326" ht="14.25">
      <c r="B326" s="23"/>
    </row>
    <row r="327" ht="14.25">
      <c r="B327" s="23"/>
    </row>
    <row r="328" ht="14.25">
      <c r="B328" s="23"/>
    </row>
    <row r="329" ht="14.25">
      <c r="B329" s="23"/>
    </row>
    <row r="330" ht="14.25">
      <c r="B330" s="23"/>
    </row>
    <row r="331" ht="14.25">
      <c r="B331" s="23"/>
    </row>
    <row r="332" ht="14.25">
      <c r="B332" s="23"/>
    </row>
    <row r="333" ht="14.25">
      <c r="B333" s="23"/>
    </row>
    <row r="334" ht="14.25">
      <c r="B334" s="23"/>
    </row>
    <row r="335" ht="14.25">
      <c r="B335" s="23"/>
    </row>
    <row r="336" ht="14.25">
      <c r="B336" s="23"/>
    </row>
    <row r="337" ht="14.25">
      <c r="B337" s="23"/>
    </row>
    <row r="338" ht="14.25">
      <c r="B338" s="23"/>
    </row>
    <row r="339" ht="14.25">
      <c r="B339" s="23"/>
    </row>
    <row r="340" ht="14.25">
      <c r="B340" s="23"/>
    </row>
    <row r="341" ht="14.25">
      <c r="B341" s="23"/>
    </row>
    <row r="342" ht="14.25">
      <c r="B342" s="23"/>
    </row>
    <row r="343" ht="14.25">
      <c r="B343" s="23"/>
    </row>
    <row r="344" ht="14.25">
      <c r="B344" s="23"/>
    </row>
    <row r="345" ht="14.25">
      <c r="B345" s="23"/>
    </row>
    <row r="346" ht="14.25">
      <c r="B346" s="23"/>
    </row>
    <row r="347" ht="14.25">
      <c r="B347" s="23"/>
    </row>
    <row r="348" ht="14.25">
      <c r="B348" s="23"/>
    </row>
    <row r="349" ht="14.25">
      <c r="B349" s="23"/>
    </row>
    <row r="350" ht="14.25">
      <c r="B350" s="23"/>
    </row>
    <row r="351" ht="14.25">
      <c r="B351" s="23"/>
    </row>
    <row r="352" ht="14.25">
      <c r="B352" s="23"/>
    </row>
    <row r="353" ht="14.25">
      <c r="B353" s="23"/>
    </row>
    <row r="354" ht="14.25">
      <c r="B354" s="23"/>
    </row>
    <row r="355" ht="14.25">
      <c r="B355" s="23"/>
    </row>
    <row r="356" ht="14.25">
      <c r="B356" s="23"/>
    </row>
    <row r="357" ht="14.25">
      <c r="B357" s="23"/>
    </row>
    <row r="358" ht="14.25">
      <c r="B358" s="23"/>
    </row>
    <row r="359" ht="14.25">
      <c r="B359" s="23"/>
    </row>
    <row r="360" ht="14.25">
      <c r="B360" s="23"/>
    </row>
    <row r="361" ht="14.25">
      <c r="B361" s="23"/>
    </row>
    <row r="362" ht="14.25">
      <c r="B362" s="23"/>
    </row>
    <row r="363" ht="14.25">
      <c r="B363" s="23"/>
    </row>
    <row r="364" ht="14.25">
      <c r="B364" s="23"/>
    </row>
    <row r="365" ht="14.25">
      <c r="B365" s="23"/>
    </row>
    <row r="366" ht="14.25">
      <c r="B366" s="23"/>
    </row>
    <row r="367" ht="14.25">
      <c r="B367" s="23"/>
    </row>
    <row r="368" ht="14.25">
      <c r="B368" s="23"/>
    </row>
    <row r="369" ht="14.25">
      <c r="B369" s="23"/>
    </row>
    <row r="370" ht="14.25">
      <c r="B370" s="23"/>
    </row>
    <row r="371" ht="14.25">
      <c r="B371" s="23"/>
    </row>
    <row r="372" ht="14.25">
      <c r="B372" s="23"/>
    </row>
    <row r="373" ht="14.25">
      <c r="B373" s="23"/>
    </row>
    <row r="374" ht="14.25">
      <c r="B374" s="23"/>
    </row>
    <row r="375" ht="14.25">
      <c r="B375" s="23"/>
    </row>
    <row r="376" ht="14.25">
      <c r="B376" s="23"/>
    </row>
    <row r="377" ht="14.25">
      <c r="B377" s="23"/>
    </row>
    <row r="378" ht="14.25">
      <c r="B378" s="23"/>
    </row>
    <row r="379" ht="14.25">
      <c r="B379" s="23"/>
    </row>
    <row r="380" ht="14.25">
      <c r="B380" s="23"/>
    </row>
    <row r="381" ht="14.25">
      <c r="B381" s="23"/>
    </row>
    <row r="382" ht="14.25">
      <c r="B382" s="23"/>
    </row>
    <row r="383" ht="14.25">
      <c r="B383" s="23"/>
    </row>
    <row r="384" ht="14.25">
      <c r="B384" s="23"/>
    </row>
    <row r="385" ht="14.25">
      <c r="B385" s="23"/>
    </row>
    <row r="386" ht="14.25">
      <c r="B386" s="23"/>
    </row>
    <row r="387" ht="14.25">
      <c r="B387" s="23"/>
    </row>
    <row r="388" ht="14.25">
      <c r="B388" s="23"/>
    </row>
    <row r="389" ht="14.25">
      <c r="B389" s="23"/>
    </row>
    <row r="390" ht="14.25">
      <c r="B390" s="23"/>
    </row>
    <row r="391" ht="14.25">
      <c r="B391" s="23"/>
    </row>
    <row r="392" ht="14.25">
      <c r="B392" s="23"/>
    </row>
    <row r="393" ht="14.25">
      <c r="B393" s="23"/>
    </row>
    <row r="394" ht="14.25">
      <c r="B394" s="23"/>
    </row>
    <row r="395" ht="14.25">
      <c r="B395" s="23"/>
    </row>
    <row r="396" ht="14.25">
      <c r="B396" s="23"/>
    </row>
    <row r="397" ht="14.25">
      <c r="B397" s="23"/>
    </row>
    <row r="398" ht="14.25">
      <c r="B398" s="23"/>
    </row>
    <row r="399" ht="14.25">
      <c r="B399" s="23"/>
    </row>
    <row r="400" ht="14.25">
      <c r="B400" s="23"/>
    </row>
    <row r="401" ht="14.25">
      <c r="B401" s="23"/>
    </row>
    <row r="402" ht="14.25">
      <c r="B402" s="23"/>
    </row>
    <row r="403" ht="14.25">
      <c r="B403" s="23"/>
    </row>
    <row r="404" ht="14.25">
      <c r="B404" s="23"/>
    </row>
    <row r="405" ht="14.25">
      <c r="B405" s="23"/>
    </row>
    <row r="406" ht="14.25">
      <c r="B406" s="23"/>
    </row>
    <row r="407" ht="14.25">
      <c r="B407" s="23"/>
    </row>
    <row r="408" ht="14.25">
      <c r="B408" s="23"/>
    </row>
    <row r="409" ht="14.25">
      <c r="B409" s="23"/>
    </row>
    <row r="410" ht="14.25">
      <c r="B410" s="23"/>
    </row>
    <row r="411" ht="14.25">
      <c r="B411" s="23"/>
    </row>
    <row r="412" ht="14.25">
      <c r="B412" s="23"/>
    </row>
    <row r="413" ht="14.25">
      <c r="B413" s="23"/>
    </row>
    <row r="414" ht="14.25">
      <c r="B414" s="23"/>
    </row>
    <row r="415" ht="14.25">
      <c r="B415" s="23"/>
    </row>
    <row r="416" ht="14.25">
      <c r="B416" s="23"/>
    </row>
    <row r="417" ht="14.25">
      <c r="B417" s="23"/>
    </row>
    <row r="418" ht="14.25">
      <c r="B418" s="23"/>
    </row>
    <row r="419" ht="14.25">
      <c r="B419" s="23"/>
    </row>
    <row r="420" ht="14.25">
      <c r="B420" s="23"/>
    </row>
    <row r="421" ht="14.25">
      <c r="B421" s="23"/>
    </row>
    <row r="422" ht="14.25">
      <c r="B422" s="23"/>
    </row>
    <row r="423" ht="14.25">
      <c r="B423" s="23"/>
    </row>
    <row r="424" ht="14.25">
      <c r="B424" s="23"/>
    </row>
    <row r="425" ht="14.25">
      <c r="B425" s="23"/>
    </row>
    <row r="426" ht="14.25">
      <c r="B426" s="23"/>
    </row>
    <row r="427" ht="14.25">
      <c r="B427" s="23"/>
    </row>
    <row r="428" ht="14.25">
      <c r="B428" s="23"/>
    </row>
    <row r="429" ht="14.25">
      <c r="B429" s="23"/>
    </row>
    <row r="430" ht="14.25">
      <c r="B430" s="23"/>
    </row>
    <row r="431" ht="14.25">
      <c r="B431" s="23"/>
    </row>
    <row r="432" ht="14.25">
      <c r="B432" s="23"/>
    </row>
    <row r="433" ht="14.25">
      <c r="B433" s="23"/>
    </row>
    <row r="434" ht="14.25">
      <c r="B434" s="23"/>
    </row>
    <row r="435" ht="14.25">
      <c r="B435" s="23"/>
    </row>
    <row r="436" ht="14.25">
      <c r="B436" s="23"/>
    </row>
    <row r="437" ht="14.25">
      <c r="B437" s="23"/>
    </row>
    <row r="438" ht="14.25">
      <c r="B438" s="23"/>
    </row>
    <row r="439" ht="14.25">
      <c r="B439" s="23"/>
    </row>
    <row r="440" ht="14.25">
      <c r="B440" s="23"/>
    </row>
    <row r="441" ht="14.25">
      <c r="B441" s="23"/>
    </row>
    <row r="442" ht="14.25">
      <c r="B442" s="23"/>
    </row>
    <row r="443" ht="14.25">
      <c r="B443" s="23"/>
    </row>
    <row r="444" ht="14.25">
      <c r="B444" s="23"/>
    </row>
    <row r="445" ht="14.25">
      <c r="B445" s="23"/>
    </row>
    <row r="446" ht="14.25">
      <c r="B446" s="23"/>
    </row>
    <row r="447" ht="14.25">
      <c r="B447" s="23"/>
    </row>
    <row r="448" ht="14.25">
      <c r="B448" s="23"/>
    </row>
    <row r="449" ht="14.25">
      <c r="B449" s="23"/>
    </row>
    <row r="450" ht="14.25">
      <c r="B450" s="23"/>
    </row>
    <row r="451" ht="14.25">
      <c r="B451" s="23"/>
    </row>
    <row r="452" ht="14.25">
      <c r="B452" s="23"/>
    </row>
    <row r="453" ht="14.25">
      <c r="B453" s="23"/>
    </row>
    <row r="454" ht="14.25">
      <c r="B454" s="23"/>
    </row>
    <row r="455" ht="14.25">
      <c r="B455" s="23"/>
    </row>
    <row r="456" ht="14.25">
      <c r="B456" s="23"/>
    </row>
    <row r="457" ht="14.25">
      <c r="B457" s="23"/>
    </row>
    <row r="458" ht="14.25">
      <c r="B458" s="23"/>
    </row>
    <row r="459" ht="14.25">
      <c r="B459" s="23"/>
    </row>
    <row r="460" ht="14.25">
      <c r="B460" s="23"/>
    </row>
    <row r="461" ht="14.25">
      <c r="B461" s="23"/>
    </row>
    <row r="462" ht="14.25">
      <c r="B462" s="23"/>
    </row>
    <row r="463" ht="14.25">
      <c r="B463" s="23"/>
    </row>
    <row r="464" ht="14.25">
      <c r="B464" s="23"/>
    </row>
    <row r="465" ht="14.25">
      <c r="B465" s="23"/>
    </row>
    <row r="466" ht="14.25">
      <c r="B466" s="23"/>
    </row>
    <row r="467" ht="14.25">
      <c r="B467" s="23"/>
    </row>
    <row r="468" ht="14.25">
      <c r="B468" s="23"/>
    </row>
    <row r="469" ht="14.25">
      <c r="B469" s="23"/>
    </row>
    <row r="470" ht="14.25">
      <c r="B470" s="23"/>
    </row>
    <row r="471" ht="14.25">
      <c r="B471" s="23"/>
    </row>
    <row r="472" ht="14.25">
      <c r="B472" s="23"/>
    </row>
    <row r="473" ht="14.25">
      <c r="B473" s="23"/>
    </row>
    <row r="474" ht="14.25">
      <c r="B474" s="23"/>
    </row>
    <row r="475" ht="14.25">
      <c r="B475" s="23"/>
    </row>
    <row r="476" ht="14.25">
      <c r="B476" s="23"/>
    </row>
    <row r="477" ht="14.25">
      <c r="B477" s="23"/>
    </row>
    <row r="478" ht="14.25">
      <c r="B478" s="23"/>
    </row>
    <row r="479" ht="14.25">
      <c r="B479" s="23"/>
    </row>
    <row r="480" ht="14.25">
      <c r="B480" s="23"/>
    </row>
    <row r="481" ht="14.25">
      <c r="B481" s="23"/>
    </row>
    <row r="482" ht="14.25">
      <c r="B482" s="23"/>
    </row>
    <row r="483" ht="14.25">
      <c r="B483" s="23"/>
    </row>
    <row r="484" ht="14.25">
      <c r="B484" s="23"/>
    </row>
    <row r="485" ht="14.25">
      <c r="B485" s="23"/>
    </row>
    <row r="486" ht="14.25">
      <c r="B486" s="23"/>
    </row>
    <row r="487" ht="14.25">
      <c r="B487" s="23"/>
    </row>
    <row r="488" ht="14.25">
      <c r="B488" s="23"/>
    </row>
    <row r="489" ht="14.25">
      <c r="B489" s="23"/>
    </row>
    <row r="490" ht="14.25">
      <c r="B490" s="23"/>
    </row>
    <row r="491" ht="14.25">
      <c r="B491" s="23"/>
    </row>
    <row r="492" ht="14.25">
      <c r="B492" s="23"/>
    </row>
    <row r="493" ht="14.25">
      <c r="B493" s="23"/>
    </row>
    <row r="494" ht="14.25">
      <c r="B494" s="23"/>
    </row>
    <row r="495" ht="14.25">
      <c r="B495" s="23"/>
    </row>
    <row r="496" ht="14.25">
      <c r="B496" s="23"/>
    </row>
    <row r="497" ht="14.25">
      <c r="B497" s="23"/>
    </row>
    <row r="498" ht="14.25">
      <c r="B498" s="23"/>
    </row>
    <row r="499" ht="14.25">
      <c r="B499" s="23"/>
    </row>
    <row r="500" ht="14.25">
      <c r="B500" s="23"/>
    </row>
    <row r="501" ht="14.25">
      <c r="B501" s="23"/>
    </row>
    <row r="502" ht="14.25">
      <c r="B502" s="23"/>
    </row>
    <row r="503" ht="14.25">
      <c r="B503" s="23"/>
    </row>
    <row r="504" ht="14.25">
      <c r="B504" s="23"/>
    </row>
    <row r="505" ht="14.25">
      <c r="B505" s="23"/>
    </row>
    <row r="506" ht="14.25">
      <c r="B506" s="23"/>
    </row>
    <row r="507" ht="14.25">
      <c r="B507" s="23"/>
    </row>
    <row r="508" ht="14.25">
      <c r="B508" s="23"/>
    </row>
    <row r="509" ht="14.25">
      <c r="B509" s="23"/>
    </row>
    <row r="510" ht="14.25">
      <c r="B510" s="23"/>
    </row>
    <row r="511" ht="14.25">
      <c r="B511" s="23"/>
    </row>
    <row r="512" ht="14.25">
      <c r="B512" s="23"/>
    </row>
    <row r="513" ht="14.25">
      <c r="B513" s="23"/>
    </row>
    <row r="514" ht="14.25">
      <c r="B514" s="23"/>
    </row>
    <row r="515" ht="14.25">
      <c r="B515" s="23"/>
    </row>
    <row r="516" ht="14.25">
      <c r="B516" s="23"/>
    </row>
    <row r="517" ht="14.25">
      <c r="B517" s="23"/>
    </row>
    <row r="518" ht="14.25">
      <c r="B518" s="23"/>
    </row>
    <row r="519" ht="14.25">
      <c r="B519" s="23"/>
    </row>
    <row r="520" ht="14.25">
      <c r="B520" s="23"/>
    </row>
    <row r="521" ht="14.25">
      <c r="B521" s="23"/>
    </row>
    <row r="522" ht="14.25">
      <c r="B522" s="23"/>
    </row>
    <row r="523" ht="14.25">
      <c r="B523" s="23"/>
    </row>
    <row r="524" ht="14.25">
      <c r="B524" s="23"/>
    </row>
    <row r="525" ht="14.25">
      <c r="B525" s="23"/>
    </row>
    <row r="526" ht="14.25">
      <c r="B526" s="23"/>
    </row>
    <row r="527" ht="14.25">
      <c r="B527" s="23"/>
    </row>
    <row r="528" ht="14.25">
      <c r="B528" s="23"/>
    </row>
    <row r="529" ht="14.25">
      <c r="B529" s="23"/>
    </row>
    <row r="530" ht="14.25">
      <c r="B530" s="23"/>
    </row>
    <row r="531" ht="14.25">
      <c r="B531" s="23"/>
    </row>
    <row r="532" ht="14.25">
      <c r="B532" s="23"/>
    </row>
    <row r="533" ht="14.25">
      <c r="B533" s="23"/>
    </row>
    <row r="534" ht="14.25">
      <c r="B534" s="23"/>
    </row>
    <row r="535" ht="14.25">
      <c r="B535" s="23"/>
    </row>
    <row r="536" ht="14.25">
      <c r="B536" s="23"/>
    </row>
    <row r="537" ht="14.25">
      <c r="B537" s="23"/>
    </row>
    <row r="538" ht="14.25">
      <c r="B538" s="23"/>
    </row>
    <row r="539" ht="14.25">
      <c r="B539" s="23"/>
    </row>
    <row r="540" ht="14.25">
      <c r="B540" s="23"/>
    </row>
    <row r="541" ht="14.25">
      <c r="B541" s="23"/>
    </row>
    <row r="542" ht="14.25">
      <c r="B542" s="23"/>
    </row>
    <row r="543" ht="14.25">
      <c r="B543" s="23"/>
    </row>
    <row r="544" ht="14.25">
      <c r="B544" s="23"/>
    </row>
    <row r="545" ht="14.25">
      <c r="B545" s="23"/>
    </row>
    <row r="546" ht="14.25">
      <c r="B546" s="23"/>
    </row>
    <row r="547" ht="14.25">
      <c r="B547" s="23"/>
    </row>
    <row r="548" ht="14.25">
      <c r="B548" s="23"/>
    </row>
    <row r="549" ht="14.25">
      <c r="B549" s="23"/>
    </row>
    <row r="550" ht="14.25">
      <c r="B550" s="23"/>
    </row>
    <row r="551" ht="14.25">
      <c r="B551" s="23"/>
    </row>
    <row r="552" ht="14.25">
      <c r="B552" s="23"/>
    </row>
    <row r="553" ht="14.25">
      <c r="B553" s="23"/>
    </row>
    <row r="554" ht="14.25">
      <c r="B554" s="23"/>
    </row>
    <row r="555" ht="14.25">
      <c r="B555" s="23"/>
    </row>
    <row r="556" ht="14.25">
      <c r="B556" s="23"/>
    </row>
    <row r="557" ht="14.25">
      <c r="B557" s="23"/>
    </row>
    <row r="558" ht="14.25">
      <c r="B558" s="23"/>
    </row>
    <row r="559" ht="14.25">
      <c r="B559" s="23"/>
    </row>
    <row r="560" ht="14.25">
      <c r="B560" s="23"/>
    </row>
    <row r="561" ht="14.25">
      <c r="B561" s="23"/>
    </row>
    <row r="562" ht="14.25">
      <c r="B562" s="23"/>
    </row>
    <row r="563" ht="14.25">
      <c r="B563" s="23"/>
    </row>
    <row r="564" ht="14.25">
      <c r="B564" s="23"/>
    </row>
    <row r="565" ht="14.25">
      <c r="B565" s="23"/>
    </row>
    <row r="566" ht="14.25">
      <c r="B566" s="23"/>
    </row>
    <row r="567" ht="14.25">
      <c r="B567" s="23"/>
    </row>
    <row r="568" ht="14.25">
      <c r="B568" s="23"/>
    </row>
    <row r="569" ht="14.25">
      <c r="B569" s="23"/>
    </row>
    <row r="570" ht="14.25">
      <c r="B570" s="23"/>
    </row>
    <row r="571" ht="14.25">
      <c r="B571" s="23"/>
    </row>
    <row r="572" ht="14.25">
      <c r="B572" s="23"/>
    </row>
    <row r="573" ht="14.25">
      <c r="B573" s="23"/>
    </row>
    <row r="574" ht="14.25">
      <c r="B574" s="23"/>
    </row>
    <row r="575" ht="14.25">
      <c r="B575" s="23"/>
    </row>
    <row r="576" ht="14.25">
      <c r="B576" s="23"/>
    </row>
    <row r="577" ht="14.25">
      <c r="B577" s="23"/>
    </row>
    <row r="578" ht="14.25">
      <c r="B578" s="23"/>
    </row>
    <row r="579" ht="14.25">
      <c r="B579" s="23"/>
    </row>
    <row r="580" ht="14.25">
      <c r="B580" s="23"/>
    </row>
    <row r="581" ht="14.25">
      <c r="B581" s="23"/>
    </row>
    <row r="582" ht="14.25">
      <c r="B582" s="23"/>
    </row>
    <row r="583" ht="14.25">
      <c r="B583" s="23"/>
    </row>
    <row r="584" ht="14.25">
      <c r="B584" s="23"/>
    </row>
    <row r="585" ht="14.25">
      <c r="B585" s="23"/>
    </row>
    <row r="586" ht="14.25">
      <c r="B586" s="23"/>
    </row>
    <row r="587" ht="14.25">
      <c r="B587" s="23"/>
    </row>
    <row r="588" ht="14.25">
      <c r="B588" s="23"/>
    </row>
    <row r="589" ht="14.25">
      <c r="B589" s="23"/>
    </row>
    <row r="590" ht="14.25">
      <c r="B590" s="23"/>
    </row>
    <row r="591" ht="14.25">
      <c r="B591" s="23"/>
    </row>
    <row r="592" ht="14.25">
      <c r="B592" s="23"/>
    </row>
    <row r="593" ht="14.25">
      <c r="B593" s="23"/>
    </row>
    <row r="594" ht="14.25">
      <c r="B594" s="23"/>
    </row>
    <row r="595" ht="14.25">
      <c r="B595" s="23"/>
    </row>
    <row r="596" ht="14.25">
      <c r="B596" s="23"/>
    </row>
    <row r="597" ht="14.25">
      <c r="B597" s="23"/>
    </row>
    <row r="598" ht="14.25">
      <c r="B598" s="23"/>
    </row>
    <row r="599" ht="14.25">
      <c r="B599" s="23"/>
    </row>
    <row r="600" ht="14.25">
      <c r="B600" s="23"/>
    </row>
    <row r="601" ht="14.25">
      <c r="B601" s="23"/>
    </row>
    <row r="602" ht="14.25">
      <c r="B602" s="23"/>
    </row>
    <row r="603" ht="14.25">
      <c r="B603" s="23"/>
    </row>
    <row r="604" ht="14.25">
      <c r="B604" s="23"/>
    </row>
    <row r="605" ht="14.25">
      <c r="B605" s="23"/>
    </row>
    <row r="606" ht="14.25">
      <c r="B606" s="23"/>
    </row>
    <row r="607" ht="14.25">
      <c r="B607" s="23"/>
    </row>
    <row r="608" ht="14.25">
      <c r="B608" s="23"/>
    </row>
    <row r="609" ht="14.25">
      <c r="B609" s="23"/>
    </row>
    <row r="610" ht="14.25">
      <c r="B610" s="23"/>
    </row>
    <row r="611" ht="14.25">
      <c r="B611" s="23"/>
    </row>
    <row r="612" ht="14.25">
      <c r="B612" s="23"/>
    </row>
    <row r="613" ht="14.25">
      <c r="B613" s="23"/>
    </row>
    <row r="614" ht="14.25">
      <c r="B614" s="23"/>
    </row>
    <row r="615" ht="14.25">
      <c r="B615" s="23"/>
    </row>
    <row r="616" ht="14.25">
      <c r="B616" s="23"/>
    </row>
    <row r="617" ht="14.25">
      <c r="B617" s="23"/>
    </row>
    <row r="618" ht="14.25">
      <c r="B618" s="23"/>
    </row>
    <row r="619" ht="14.25">
      <c r="B619" s="23"/>
    </row>
    <row r="620" ht="14.25">
      <c r="B620" s="23"/>
    </row>
    <row r="621" ht="14.25">
      <c r="B621" s="23"/>
    </row>
    <row r="622" ht="14.25">
      <c r="B622" s="23"/>
    </row>
    <row r="623" ht="14.25">
      <c r="B623" s="23"/>
    </row>
    <row r="624" ht="14.25">
      <c r="B624" s="23"/>
    </row>
    <row r="625" ht="14.25">
      <c r="B625" s="23"/>
    </row>
    <row r="626" ht="14.25">
      <c r="B626" s="23"/>
    </row>
    <row r="627" ht="14.25">
      <c r="B627" s="23"/>
    </row>
    <row r="628" ht="14.25">
      <c r="B628" s="23"/>
    </row>
    <row r="629" ht="14.25">
      <c r="B629" s="23"/>
    </row>
    <row r="630" ht="14.25">
      <c r="B630" s="23"/>
    </row>
    <row r="631" ht="14.25">
      <c r="B631" s="23"/>
    </row>
    <row r="632" ht="14.25">
      <c r="B632" s="23"/>
    </row>
    <row r="633" ht="14.25">
      <c r="B633" s="23"/>
    </row>
    <row r="634" ht="14.25">
      <c r="B634" s="23"/>
    </row>
    <row r="635" ht="14.25">
      <c r="B635" s="23"/>
    </row>
    <row r="636" ht="14.25">
      <c r="B636" s="23"/>
    </row>
    <row r="637" ht="14.25">
      <c r="B637" s="23"/>
    </row>
    <row r="638" ht="14.25">
      <c r="B638" s="23"/>
    </row>
    <row r="639" ht="14.25">
      <c r="B639" s="23"/>
    </row>
    <row r="640" ht="14.25">
      <c r="B640" s="23"/>
    </row>
    <row r="641" ht="14.25">
      <c r="B641" s="23"/>
    </row>
    <row r="642" ht="14.25">
      <c r="B642" s="23"/>
    </row>
    <row r="643" ht="14.25">
      <c r="B643" s="23"/>
    </row>
    <row r="644" ht="14.25">
      <c r="B644" s="23"/>
    </row>
    <row r="645" ht="14.25">
      <c r="B645" s="23"/>
    </row>
    <row r="646" ht="14.25">
      <c r="B646" s="23"/>
    </row>
    <row r="647" ht="14.25">
      <c r="B647" s="23"/>
    </row>
    <row r="648" ht="14.25">
      <c r="B648" s="23"/>
    </row>
    <row r="649" ht="14.25">
      <c r="B649" s="23"/>
    </row>
    <row r="650" ht="14.25">
      <c r="B650" s="23"/>
    </row>
    <row r="651" ht="14.25">
      <c r="B651" s="23"/>
    </row>
    <row r="652" ht="14.25">
      <c r="B652" s="23"/>
    </row>
    <row r="653" ht="14.25">
      <c r="B653" s="23"/>
    </row>
    <row r="654" ht="14.25">
      <c r="B654" s="23"/>
    </row>
    <row r="655" ht="14.25">
      <c r="B655" s="23"/>
    </row>
    <row r="656" ht="14.25">
      <c r="B656" s="23"/>
    </row>
    <row r="657" ht="14.25">
      <c r="B657" s="23"/>
    </row>
    <row r="658" ht="14.25">
      <c r="B658" s="23"/>
    </row>
    <row r="659" ht="14.25">
      <c r="B659" s="23"/>
    </row>
    <row r="660" ht="14.25">
      <c r="B660" s="23"/>
    </row>
    <row r="661" ht="14.25">
      <c r="B661" s="23"/>
    </row>
    <row r="662" ht="14.25">
      <c r="B662" s="23"/>
    </row>
    <row r="663" ht="14.25">
      <c r="B663" s="23"/>
    </row>
    <row r="664" ht="14.25">
      <c r="B664" s="23"/>
    </row>
    <row r="665" ht="14.25">
      <c r="B665" s="23"/>
    </row>
    <row r="666" ht="14.25">
      <c r="B666" s="23"/>
    </row>
    <row r="667" ht="14.25">
      <c r="B667" s="23"/>
    </row>
    <row r="668" ht="14.25">
      <c r="B668" s="23"/>
    </row>
    <row r="669" ht="14.25">
      <c r="B669" s="23"/>
    </row>
    <row r="670" ht="14.25">
      <c r="B670" s="23"/>
    </row>
    <row r="671" ht="14.25">
      <c r="B671" s="23"/>
    </row>
    <row r="672" ht="14.25">
      <c r="B672" s="23"/>
    </row>
    <row r="673" ht="14.25">
      <c r="B673" s="23"/>
    </row>
    <row r="674" ht="14.25">
      <c r="B674" s="23"/>
    </row>
    <row r="675" ht="14.25">
      <c r="B675" s="23"/>
    </row>
    <row r="676" ht="14.25">
      <c r="B676" s="23"/>
    </row>
    <row r="677" ht="14.25">
      <c r="B677" s="23"/>
    </row>
    <row r="678" ht="14.25">
      <c r="B678" s="23"/>
    </row>
    <row r="679" ht="14.25">
      <c r="B679" s="23"/>
    </row>
    <row r="680" ht="14.25">
      <c r="B680" s="23"/>
    </row>
    <row r="681" ht="14.25">
      <c r="B681" s="23"/>
    </row>
    <row r="682" ht="14.25">
      <c r="B682" s="23"/>
    </row>
    <row r="683" ht="14.25">
      <c r="B683" s="23"/>
    </row>
    <row r="684" ht="14.25">
      <c r="B684" s="23"/>
    </row>
    <row r="685" ht="14.25">
      <c r="B685" s="23"/>
    </row>
    <row r="686" ht="14.25">
      <c r="B686" s="23"/>
    </row>
    <row r="687" ht="14.25">
      <c r="B687" s="23"/>
    </row>
    <row r="688" ht="14.25">
      <c r="B688" s="23"/>
    </row>
    <row r="689" ht="14.25">
      <c r="B689" s="23"/>
    </row>
    <row r="690" ht="14.25">
      <c r="B690" s="23"/>
    </row>
    <row r="691" ht="14.25">
      <c r="B691" s="23"/>
    </row>
    <row r="692" ht="14.25">
      <c r="B692" s="23"/>
    </row>
    <row r="693" ht="14.25">
      <c r="B693" s="23"/>
    </row>
    <row r="694" ht="14.25">
      <c r="B694" s="23"/>
    </row>
    <row r="695" ht="14.25">
      <c r="B695" s="23"/>
    </row>
    <row r="696" ht="14.25">
      <c r="B696" s="23"/>
    </row>
    <row r="697" ht="14.25">
      <c r="B697" s="23"/>
    </row>
    <row r="698" ht="14.25">
      <c r="B698" s="23"/>
    </row>
    <row r="699" ht="14.25">
      <c r="B699" s="23"/>
    </row>
    <row r="700" ht="14.25">
      <c r="B700" s="23"/>
    </row>
    <row r="701" ht="14.25">
      <c r="B701" s="23"/>
    </row>
    <row r="702" ht="14.25">
      <c r="B702" s="23"/>
    </row>
    <row r="703" ht="14.25">
      <c r="B703" s="23"/>
    </row>
    <row r="704" ht="14.25">
      <c r="B704" s="23"/>
    </row>
    <row r="705" ht="14.25">
      <c r="B705" s="23"/>
    </row>
    <row r="706" ht="14.25">
      <c r="B706" s="23"/>
    </row>
    <row r="707" ht="14.25">
      <c r="B707" s="23"/>
    </row>
    <row r="708" ht="14.25">
      <c r="B708" s="23"/>
    </row>
    <row r="709" ht="14.25">
      <c r="B709" s="23"/>
    </row>
    <row r="710" ht="14.25">
      <c r="B710" s="23"/>
    </row>
    <row r="711" ht="14.25">
      <c r="B711" s="23"/>
    </row>
    <row r="712" ht="14.25">
      <c r="B712" s="23"/>
    </row>
    <row r="713" ht="14.25">
      <c r="B713" s="23"/>
    </row>
    <row r="714" ht="14.25">
      <c r="B714" s="23"/>
    </row>
    <row r="715" ht="14.25">
      <c r="B715" s="23"/>
    </row>
    <row r="716" ht="14.25">
      <c r="B716" s="23"/>
    </row>
    <row r="717" ht="14.25">
      <c r="B717" s="23"/>
    </row>
    <row r="718" ht="14.25">
      <c r="B718" s="23"/>
    </row>
    <row r="719" ht="14.25">
      <c r="B719" s="23"/>
    </row>
    <row r="720" ht="14.25">
      <c r="B720" s="23"/>
    </row>
    <row r="721" ht="14.25">
      <c r="B721" s="23"/>
    </row>
    <row r="722" ht="14.25">
      <c r="B722" s="23"/>
    </row>
    <row r="723" ht="14.25">
      <c r="B723" s="23"/>
    </row>
    <row r="724" ht="14.25">
      <c r="B724" s="23"/>
    </row>
    <row r="725" ht="14.25">
      <c r="B725" s="23"/>
    </row>
    <row r="726" ht="14.25">
      <c r="B726" s="23"/>
    </row>
    <row r="727" ht="14.25">
      <c r="B727" s="23"/>
    </row>
    <row r="728" ht="14.25">
      <c r="B728" s="23"/>
    </row>
    <row r="729" ht="14.25">
      <c r="B729" s="23"/>
    </row>
    <row r="730" ht="14.25">
      <c r="B730" s="23"/>
    </row>
    <row r="731" ht="14.25">
      <c r="B731" s="23"/>
    </row>
    <row r="732" ht="14.25">
      <c r="B732" s="23"/>
    </row>
    <row r="733" ht="14.25">
      <c r="B733" s="23"/>
    </row>
    <row r="734" ht="14.25">
      <c r="B734" s="23"/>
    </row>
    <row r="735" ht="14.25">
      <c r="B735" s="23"/>
    </row>
    <row r="736" ht="14.25">
      <c r="B736" s="23"/>
    </row>
    <row r="737" ht="14.25">
      <c r="B737" s="23"/>
    </row>
    <row r="738" ht="14.25">
      <c r="B738" s="23"/>
    </row>
    <row r="739" ht="14.25">
      <c r="B739" s="23"/>
    </row>
    <row r="740" ht="14.25">
      <c r="B740" s="23"/>
    </row>
    <row r="741" ht="14.25">
      <c r="B741" s="23"/>
    </row>
    <row r="742" ht="14.25">
      <c r="B742" s="23"/>
    </row>
    <row r="743" ht="14.25">
      <c r="B743" s="23"/>
    </row>
    <row r="744" ht="14.25">
      <c r="B744" s="23"/>
    </row>
    <row r="745" ht="14.25">
      <c r="B745" s="23"/>
    </row>
    <row r="746" ht="14.25">
      <c r="B746" s="23"/>
    </row>
    <row r="747" ht="14.25">
      <c r="B747" s="23"/>
    </row>
    <row r="748" ht="14.25">
      <c r="B748" s="23"/>
    </row>
    <row r="749" ht="14.25">
      <c r="B749" s="23"/>
    </row>
    <row r="750" ht="14.25">
      <c r="B750" s="23"/>
    </row>
    <row r="751" ht="14.25">
      <c r="B751" s="23"/>
    </row>
    <row r="752" ht="14.25">
      <c r="B752" s="23"/>
    </row>
    <row r="753" ht="14.25">
      <c r="B753" s="23"/>
    </row>
    <row r="754" ht="14.25">
      <c r="B754" s="23"/>
    </row>
    <row r="755" ht="14.25">
      <c r="B755" s="23"/>
    </row>
    <row r="756" ht="14.25">
      <c r="B756" s="23"/>
    </row>
    <row r="757" ht="14.25">
      <c r="B757" s="23"/>
    </row>
    <row r="758" ht="14.25">
      <c r="B758" s="23"/>
    </row>
    <row r="759" ht="14.25">
      <c r="B759" s="23"/>
    </row>
    <row r="760" ht="14.25">
      <c r="B760" s="23"/>
    </row>
    <row r="761" ht="14.25">
      <c r="B761" s="23"/>
    </row>
    <row r="762" ht="14.25">
      <c r="B762" s="23"/>
    </row>
    <row r="763" ht="14.25">
      <c r="B763" s="23"/>
    </row>
    <row r="764" ht="14.25">
      <c r="B764" s="23"/>
    </row>
    <row r="765" ht="14.25">
      <c r="B765" s="23"/>
    </row>
    <row r="766" ht="14.25">
      <c r="B766" s="23"/>
    </row>
    <row r="767" ht="14.25">
      <c r="B767" s="23"/>
    </row>
    <row r="768" ht="14.25">
      <c r="B768" s="23"/>
    </row>
    <row r="769" ht="14.25">
      <c r="B769" s="23"/>
    </row>
    <row r="770" ht="14.25">
      <c r="B770" s="23"/>
    </row>
    <row r="771" ht="14.25">
      <c r="B771" s="23"/>
    </row>
    <row r="772" ht="14.25">
      <c r="B772" s="23"/>
    </row>
    <row r="773" ht="14.25">
      <c r="B773" s="23"/>
    </row>
    <row r="774" ht="14.25">
      <c r="B774" s="23"/>
    </row>
    <row r="775" ht="14.25">
      <c r="B775" s="23"/>
    </row>
    <row r="776" ht="14.25">
      <c r="B776" s="23"/>
    </row>
    <row r="777" ht="14.25">
      <c r="B777" s="23"/>
    </row>
    <row r="778" ht="14.25">
      <c r="B778" s="23"/>
    </row>
    <row r="779" ht="14.25">
      <c r="B779" s="23"/>
    </row>
    <row r="780" ht="14.25">
      <c r="B780" s="23"/>
    </row>
    <row r="781" ht="14.25">
      <c r="B781" s="23"/>
    </row>
    <row r="782" ht="14.25">
      <c r="B782" s="23"/>
    </row>
    <row r="783" ht="14.25">
      <c r="B783" s="23"/>
    </row>
    <row r="784" ht="14.25">
      <c r="B784" s="23"/>
    </row>
    <row r="785" ht="14.25">
      <c r="B785" s="23"/>
    </row>
    <row r="786" ht="14.25">
      <c r="B786" s="23"/>
    </row>
    <row r="787" ht="14.25">
      <c r="B787" s="23"/>
    </row>
    <row r="788" ht="14.25">
      <c r="B788" s="23"/>
    </row>
    <row r="789" ht="14.25">
      <c r="B789" s="23"/>
    </row>
    <row r="790" ht="14.25">
      <c r="B790" s="23"/>
    </row>
    <row r="791" ht="14.25">
      <c r="B791" s="23"/>
    </row>
    <row r="792" ht="14.25">
      <c r="B792" s="23"/>
    </row>
    <row r="793" ht="14.25">
      <c r="B793" s="23"/>
    </row>
    <row r="794" ht="14.25">
      <c r="B794" s="23"/>
    </row>
    <row r="795" ht="14.25">
      <c r="B795" s="23"/>
    </row>
    <row r="796" ht="14.25">
      <c r="B796" s="23"/>
    </row>
    <row r="797" ht="14.25">
      <c r="B797" s="23"/>
    </row>
    <row r="798" ht="14.25">
      <c r="B798" s="23"/>
    </row>
    <row r="799" ht="14.25">
      <c r="B799" s="23"/>
    </row>
    <row r="800" ht="14.25">
      <c r="B800" s="23"/>
    </row>
    <row r="801" ht="14.25">
      <c r="B801" s="23"/>
    </row>
    <row r="802" ht="14.25">
      <c r="B802" s="23"/>
    </row>
    <row r="803" ht="14.25">
      <c r="B803" s="23"/>
    </row>
    <row r="804" ht="14.25">
      <c r="B804" s="23"/>
    </row>
    <row r="805" ht="14.25">
      <c r="B805" s="23"/>
    </row>
    <row r="806" ht="14.25">
      <c r="B806" s="23"/>
    </row>
    <row r="807" ht="14.25">
      <c r="B807" s="23"/>
    </row>
    <row r="808" ht="14.25">
      <c r="B808" s="23"/>
    </row>
    <row r="809" ht="14.25">
      <c r="B809" s="23"/>
    </row>
    <row r="810" ht="14.25">
      <c r="B810" s="23"/>
    </row>
    <row r="811" ht="14.25">
      <c r="B811" s="23"/>
    </row>
    <row r="812" ht="14.25">
      <c r="B812" s="23"/>
    </row>
    <row r="813" ht="14.25">
      <c r="B813" s="23"/>
    </row>
    <row r="814" ht="14.25">
      <c r="B814" s="23"/>
    </row>
    <row r="815" ht="14.25">
      <c r="B815" s="23"/>
    </row>
    <row r="816" ht="14.25">
      <c r="B816" s="23"/>
    </row>
    <row r="817" ht="14.25">
      <c r="B817" s="23"/>
    </row>
    <row r="818" ht="14.25">
      <c r="B818" s="23"/>
    </row>
    <row r="819" ht="14.25">
      <c r="B819" s="23"/>
    </row>
    <row r="820" ht="14.25">
      <c r="B820" s="23"/>
    </row>
    <row r="821" ht="14.25">
      <c r="B821" s="23"/>
    </row>
    <row r="822" ht="14.25">
      <c r="B822" s="23"/>
    </row>
    <row r="823" ht="14.25">
      <c r="B823" s="23"/>
    </row>
    <row r="824" ht="14.25">
      <c r="B824" s="23"/>
    </row>
    <row r="825" ht="14.25">
      <c r="B825" s="23"/>
    </row>
    <row r="826" ht="14.25">
      <c r="B826" s="23"/>
    </row>
    <row r="827" ht="14.25">
      <c r="B827" s="23"/>
    </row>
    <row r="828" ht="14.25">
      <c r="B828" s="23"/>
    </row>
    <row r="829" ht="14.25">
      <c r="B829" s="23"/>
    </row>
    <row r="830" ht="14.25">
      <c r="B830" s="23"/>
    </row>
    <row r="831" ht="14.25">
      <c r="B831" s="23"/>
    </row>
    <row r="832" ht="14.25">
      <c r="B832" s="23"/>
    </row>
    <row r="833" ht="14.25">
      <c r="B833" s="23"/>
    </row>
    <row r="834" ht="14.25">
      <c r="B834" s="23"/>
    </row>
    <row r="835" ht="14.25">
      <c r="B835" s="23"/>
    </row>
    <row r="836" ht="14.25">
      <c r="B836" s="23"/>
    </row>
    <row r="837" ht="14.25">
      <c r="B837" s="23"/>
    </row>
    <row r="838" ht="14.25">
      <c r="B838" s="23"/>
    </row>
    <row r="839" ht="14.25">
      <c r="B839" s="23"/>
    </row>
    <row r="840" ht="14.25">
      <c r="B840" s="23"/>
    </row>
    <row r="841" ht="14.25">
      <c r="B841" s="23"/>
    </row>
    <row r="842" ht="14.25">
      <c r="B842" s="23"/>
    </row>
    <row r="843" ht="14.25">
      <c r="B843" s="23"/>
    </row>
    <row r="844" ht="14.25">
      <c r="B844" s="23"/>
    </row>
    <row r="845" ht="14.25">
      <c r="B845" s="23"/>
    </row>
    <row r="846" ht="14.25">
      <c r="B846" s="23"/>
    </row>
    <row r="847" ht="14.25">
      <c r="B847" s="23"/>
    </row>
    <row r="848" ht="14.25">
      <c r="B848" s="23"/>
    </row>
    <row r="849" ht="14.25">
      <c r="B849" s="23"/>
    </row>
    <row r="850" ht="14.25">
      <c r="B850" s="23"/>
    </row>
    <row r="851" ht="14.25">
      <c r="B851" s="23"/>
    </row>
    <row r="852" ht="14.25">
      <c r="B852" s="23"/>
    </row>
    <row r="853" ht="14.25">
      <c r="B853" s="23"/>
    </row>
    <row r="854" ht="14.25">
      <c r="B854" s="23"/>
    </row>
    <row r="855" ht="14.25">
      <c r="B855" s="23"/>
    </row>
    <row r="856" ht="14.25">
      <c r="B856" s="23"/>
    </row>
    <row r="857" ht="14.25">
      <c r="B857" s="23"/>
    </row>
    <row r="858" ht="14.25">
      <c r="B858" s="23"/>
    </row>
    <row r="859" ht="14.25">
      <c r="B859" s="23"/>
    </row>
    <row r="860" ht="14.25">
      <c r="B860" s="23"/>
    </row>
    <row r="861" ht="14.25">
      <c r="B861" s="23"/>
    </row>
    <row r="862" ht="14.25">
      <c r="B862" s="23"/>
    </row>
    <row r="863" ht="14.25">
      <c r="B863" s="23"/>
    </row>
    <row r="864" ht="14.25">
      <c r="B864" s="23"/>
    </row>
    <row r="865" ht="14.25">
      <c r="B865" s="23"/>
    </row>
    <row r="866" ht="14.25">
      <c r="B866" s="23"/>
    </row>
    <row r="867" ht="14.25">
      <c r="B867" s="23"/>
    </row>
    <row r="868" ht="14.25">
      <c r="B868" s="23"/>
    </row>
    <row r="869" ht="14.25">
      <c r="B869" s="23"/>
    </row>
    <row r="870" ht="14.25">
      <c r="B870" s="23"/>
    </row>
    <row r="871" ht="14.25">
      <c r="B871" s="23"/>
    </row>
    <row r="872" ht="14.25">
      <c r="B872" s="23"/>
    </row>
    <row r="873" ht="14.25">
      <c r="B873" s="23"/>
    </row>
    <row r="874" ht="14.25">
      <c r="B874" s="23"/>
    </row>
    <row r="875" ht="14.25">
      <c r="B875" s="23"/>
    </row>
    <row r="876" ht="14.25">
      <c r="B876" s="23"/>
    </row>
    <row r="877" ht="14.25">
      <c r="B877" s="23"/>
    </row>
    <row r="878" ht="14.25">
      <c r="B878" s="23"/>
    </row>
    <row r="879" ht="14.25">
      <c r="B879" s="23"/>
    </row>
    <row r="880" ht="14.25">
      <c r="B880" s="23"/>
    </row>
    <row r="881" ht="14.25">
      <c r="B881" s="23"/>
    </row>
    <row r="882" ht="14.25">
      <c r="B882" s="23"/>
    </row>
    <row r="883" ht="14.25">
      <c r="B883" s="23"/>
    </row>
    <row r="884" ht="14.25">
      <c r="B884" s="23"/>
    </row>
    <row r="885" ht="14.25">
      <c r="B885" s="23"/>
    </row>
    <row r="886" ht="14.25">
      <c r="B886" s="23"/>
    </row>
    <row r="887" ht="14.25">
      <c r="B887" s="23"/>
    </row>
    <row r="888" ht="14.25">
      <c r="B888" s="23"/>
    </row>
    <row r="889" ht="14.25">
      <c r="B889" s="23"/>
    </row>
    <row r="890" ht="14.25">
      <c r="B890" s="23"/>
    </row>
    <row r="891" ht="14.25">
      <c r="B891" s="23"/>
    </row>
    <row r="892" ht="14.25">
      <c r="B892" s="23"/>
    </row>
    <row r="893" ht="14.25">
      <c r="B893" s="23"/>
    </row>
    <row r="894" ht="14.25">
      <c r="B894" s="23"/>
    </row>
    <row r="895" ht="14.25">
      <c r="B895" s="23"/>
    </row>
    <row r="896" ht="14.25">
      <c r="B896" s="23"/>
    </row>
    <row r="897" ht="14.25">
      <c r="B897" s="23"/>
    </row>
    <row r="898" ht="14.25">
      <c r="B898" s="23"/>
    </row>
    <row r="899" ht="14.25">
      <c r="B899" s="23"/>
    </row>
    <row r="900" ht="14.25">
      <c r="B900" s="23"/>
    </row>
    <row r="901" ht="14.25">
      <c r="B901" s="23"/>
    </row>
    <row r="902" ht="14.25">
      <c r="B902" s="23"/>
    </row>
    <row r="903" ht="14.25">
      <c r="B903" s="23"/>
    </row>
    <row r="904" ht="14.25">
      <c r="B904" s="23"/>
    </row>
    <row r="905" ht="14.25">
      <c r="B905" s="23"/>
    </row>
    <row r="906" ht="14.25">
      <c r="B906" s="23"/>
    </row>
    <row r="907" ht="14.25">
      <c r="B907" s="23"/>
    </row>
    <row r="908" ht="14.25">
      <c r="B908" s="23"/>
    </row>
    <row r="909" ht="14.25">
      <c r="B909" s="23"/>
    </row>
    <row r="910" ht="14.25">
      <c r="B910" s="23"/>
    </row>
    <row r="911" ht="14.25">
      <c r="B911" s="23"/>
    </row>
    <row r="912" ht="14.25">
      <c r="B912" s="23"/>
    </row>
    <row r="913" ht="14.25">
      <c r="B913" s="23"/>
    </row>
    <row r="914" ht="14.25">
      <c r="B914" s="23"/>
    </row>
    <row r="915" ht="14.25">
      <c r="B915" s="23"/>
    </row>
    <row r="916" ht="14.25">
      <c r="B916" s="23"/>
    </row>
    <row r="917" ht="14.25">
      <c r="B917" s="23"/>
    </row>
    <row r="918" ht="14.25">
      <c r="B918" s="23"/>
    </row>
    <row r="919" ht="14.25">
      <c r="B919" s="23"/>
    </row>
    <row r="920" ht="14.25">
      <c r="B920" s="23"/>
    </row>
    <row r="921" ht="14.25">
      <c r="B921" s="23"/>
    </row>
    <row r="922" ht="14.25">
      <c r="B922" s="23"/>
    </row>
    <row r="923" ht="14.25">
      <c r="B923" s="23"/>
    </row>
    <row r="924" ht="14.25">
      <c r="B924" s="23"/>
    </row>
    <row r="925" ht="14.25">
      <c r="B925" s="23"/>
    </row>
    <row r="926" ht="14.25">
      <c r="B926" s="23"/>
    </row>
    <row r="927" ht="14.25">
      <c r="B927" s="23"/>
    </row>
    <row r="928" ht="14.25">
      <c r="B928" s="23"/>
    </row>
    <row r="929" ht="14.25">
      <c r="B929" s="23"/>
    </row>
    <row r="930" ht="14.25">
      <c r="B930" s="23"/>
    </row>
    <row r="931" ht="14.25">
      <c r="B931" s="23"/>
    </row>
    <row r="932" ht="14.25">
      <c r="B932" s="23"/>
    </row>
    <row r="933" ht="14.25">
      <c r="B933" s="23"/>
    </row>
    <row r="934" ht="14.25">
      <c r="B934" s="23"/>
    </row>
    <row r="935" ht="14.25">
      <c r="B935" s="23"/>
    </row>
    <row r="936" ht="14.25">
      <c r="B936" s="23"/>
    </row>
    <row r="937" ht="14.25">
      <c r="B937" s="23"/>
    </row>
    <row r="938" ht="14.25">
      <c r="B938" s="23"/>
    </row>
    <row r="939" ht="14.25">
      <c r="B939" s="23"/>
    </row>
    <row r="940" ht="14.25">
      <c r="B940" s="23"/>
    </row>
    <row r="941" ht="14.25">
      <c r="B941" s="23"/>
    </row>
    <row r="942" ht="14.25">
      <c r="B942" s="23"/>
    </row>
    <row r="943" ht="14.25">
      <c r="B943" s="23"/>
    </row>
    <row r="944" ht="14.25">
      <c r="B944" s="23"/>
    </row>
    <row r="945" ht="14.25">
      <c r="B945" s="23"/>
    </row>
    <row r="946" ht="14.25">
      <c r="B946" s="23"/>
    </row>
    <row r="947" ht="14.25">
      <c r="B947" s="23"/>
    </row>
    <row r="948" ht="14.25">
      <c r="B948" s="23"/>
    </row>
    <row r="949" ht="14.25">
      <c r="B949" s="23"/>
    </row>
    <row r="950" ht="14.25">
      <c r="B950" s="23"/>
    </row>
    <row r="951" ht="14.25">
      <c r="B951" s="23"/>
    </row>
    <row r="952" ht="14.25">
      <c r="B952" s="23"/>
    </row>
    <row r="953" ht="14.25">
      <c r="B953" s="23"/>
    </row>
    <row r="954" ht="14.25">
      <c r="B954" s="23"/>
    </row>
    <row r="955" ht="14.25">
      <c r="B955" s="23"/>
    </row>
    <row r="956" ht="14.25">
      <c r="B956" s="23"/>
    </row>
    <row r="957" ht="14.25">
      <c r="B957" s="23"/>
    </row>
    <row r="958" ht="14.25">
      <c r="B958" s="23"/>
    </row>
    <row r="959" ht="14.25">
      <c r="B959" s="23"/>
    </row>
    <row r="960" ht="14.25">
      <c r="B960" s="23"/>
    </row>
    <row r="961" ht="14.25">
      <c r="B961" s="23"/>
    </row>
    <row r="962" ht="14.25">
      <c r="B962" s="23"/>
    </row>
    <row r="963" ht="14.25">
      <c r="B963" s="23"/>
    </row>
    <row r="964" ht="14.25">
      <c r="B964" s="23"/>
    </row>
    <row r="965" ht="14.25">
      <c r="B965" s="23"/>
    </row>
    <row r="966" ht="14.25">
      <c r="B966" s="23"/>
    </row>
    <row r="967" ht="14.25">
      <c r="B967" s="23"/>
    </row>
    <row r="968" ht="14.25">
      <c r="B968" s="23"/>
    </row>
    <row r="969" ht="14.25">
      <c r="B969" s="23"/>
    </row>
    <row r="970" ht="14.25">
      <c r="B970" s="23"/>
    </row>
    <row r="971" ht="14.25">
      <c r="B971" s="23"/>
    </row>
    <row r="972" ht="14.25">
      <c r="B972" s="23"/>
    </row>
    <row r="973" ht="14.25">
      <c r="B973" s="23"/>
    </row>
    <row r="974" ht="14.25">
      <c r="B974" s="23"/>
    </row>
    <row r="975" ht="14.25">
      <c r="B975" s="23"/>
    </row>
    <row r="976" ht="14.25">
      <c r="B976" s="23"/>
    </row>
    <row r="977" ht="14.25">
      <c r="B977" s="23"/>
    </row>
    <row r="978" ht="14.25">
      <c r="B978" s="23"/>
    </row>
    <row r="979" ht="14.25">
      <c r="B979" s="23"/>
    </row>
    <row r="980" ht="14.25">
      <c r="B980" s="23"/>
    </row>
    <row r="981" ht="14.25">
      <c r="B981" s="23"/>
    </row>
    <row r="982" ht="14.25">
      <c r="B982" s="23"/>
    </row>
    <row r="983" ht="14.25">
      <c r="B983" s="23"/>
    </row>
    <row r="984" ht="14.25">
      <c r="B984" s="23"/>
    </row>
    <row r="985" ht="14.25">
      <c r="B985" s="23"/>
    </row>
    <row r="986" ht="14.25">
      <c r="B986" s="23"/>
    </row>
    <row r="987" ht="14.25">
      <c r="B987" s="23"/>
    </row>
    <row r="988" ht="14.25">
      <c r="B988" s="23"/>
    </row>
    <row r="989" ht="14.25">
      <c r="B989" s="23"/>
    </row>
    <row r="990" ht="14.25">
      <c r="B990" s="23"/>
    </row>
    <row r="991" ht="14.25">
      <c r="B991" s="23"/>
    </row>
    <row r="992" ht="14.25">
      <c r="B992" s="23"/>
    </row>
    <row r="993" ht="14.25">
      <c r="B993" s="23"/>
    </row>
    <row r="994" ht="14.25">
      <c r="B994" s="23"/>
    </row>
    <row r="995" ht="14.25">
      <c r="B995" s="23"/>
    </row>
    <row r="996" ht="14.25">
      <c r="B996" s="23"/>
    </row>
    <row r="997" ht="14.25">
      <c r="B997" s="23"/>
    </row>
    <row r="998" ht="14.25">
      <c r="B998" s="23"/>
    </row>
    <row r="999" ht="14.25">
      <c r="B999" s="23"/>
    </row>
    <row r="1000" ht="14.25">
      <c r="B1000" s="23"/>
    </row>
    <row r="1001" ht="14.25">
      <c r="B1001" s="23"/>
    </row>
    <row r="1002" ht="14.25">
      <c r="B1002" s="23"/>
    </row>
    <row r="1003" ht="14.25">
      <c r="B1003" s="23"/>
    </row>
    <row r="1004" ht="14.25">
      <c r="B1004" s="23"/>
    </row>
    <row r="1005" ht="14.25">
      <c r="B1005" s="23"/>
    </row>
    <row r="1006" ht="14.25">
      <c r="B1006" s="23"/>
    </row>
    <row r="1007" ht="14.25">
      <c r="B1007" s="23"/>
    </row>
    <row r="1008" ht="14.25">
      <c r="B1008" s="23"/>
    </row>
    <row r="1009" ht="14.25">
      <c r="B1009" s="23"/>
    </row>
    <row r="1010" ht="14.25">
      <c r="B1010" s="23"/>
    </row>
    <row r="1011" ht="14.25">
      <c r="B1011" s="23"/>
    </row>
    <row r="1012" ht="14.25">
      <c r="B1012" s="23"/>
    </row>
    <row r="1013" ht="14.25">
      <c r="B1013" s="23"/>
    </row>
    <row r="1014" ht="14.25">
      <c r="B1014" s="23"/>
    </row>
    <row r="1015" ht="14.25">
      <c r="B1015" s="23"/>
    </row>
    <row r="1016" ht="14.25">
      <c r="B1016" s="23"/>
    </row>
    <row r="1017" ht="14.25">
      <c r="B1017" s="23"/>
    </row>
    <row r="1018" ht="14.25">
      <c r="B1018" s="23"/>
    </row>
    <row r="1019" ht="14.25">
      <c r="B1019" s="23"/>
    </row>
    <row r="1020" ht="14.25">
      <c r="B1020" s="23"/>
    </row>
    <row r="1021" ht="14.25">
      <c r="B1021" s="23"/>
    </row>
    <row r="1022" ht="14.25">
      <c r="B1022" s="23"/>
    </row>
    <row r="1023" ht="14.25">
      <c r="B1023" s="23"/>
    </row>
    <row r="1024" ht="14.25">
      <c r="B1024" s="23"/>
    </row>
    <row r="1025" ht="14.25">
      <c r="B1025" s="23"/>
    </row>
    <row r="1026" ht="14.25">
      <c r="B1026" s="23"/>
    </row>
    <row r="1027" ht="14.25">
      <c r="B1027" s="23"/>
    </row>
    <row r="1028" ht="14.25">
      <c r="B1028" s="23"/>
    </row>
    <row r="1029" ht="14.25">
      <c r="B1029" s="23"/>
    </row>
    <row r="1030" ht="14.25">
      <c r="B1030" s="23"/>
    </row>
    <row r="1031" ht="14.25">
      <c r="B1031" s="23"/>
    </row>
    <row r="1032" ht="14.25">
      <c r="B1032" s="23"/>
    </row>
    <row r="1033" ht="14.25">
      <c r="B1033" s="23"/>
    </row>
    <row r="1034" ht="14.25">
      <c r="B1034" s="23"/>
    </row>
    <row r="1035" ht="14.25">
      <c r="B1035" s="23"/>
    </row>
    <row r="1036" ht="14.25">
      <c r="B1036" s="23"/>
    </row>
    <row r="1037" ht="14.25">
      <c r="B1037" s="23"/>
    </row>
    <row r="1038" ht="14.25">
      <c r="B1038" s="23"/>
    </row>
    <row r="1039" ht="14.25">
      <c r="B1039" s="23"/>
    </row>
    <row r="1040" ht="14.25">
      <c r="B1040" s="23"/>
    </row>
    <row r="1041" ht="14.25">
      <c r="B1041" s="23"/>
    </row>
    <row r="1042" ht="14.25">
      <c r="B1042" s="23"/>
    </row>
    <row r="1043" ht="14.25">
      <c r="B1043" s="23"/>
    </row>
    <row r="1044" ht="14.25">
      <c r="B1044" s="23"/>
    </row>
    <row r="1045" ht="14.25">
      <c r="B1045" s="23"/>
    </row>
    <row r="1046" ht="14.25">
      <c r="B1046" s="23"/>
    </row>
    <row r="1047" ht="14.25">
      <c r="B1047" s="23"/>
    </row>
    <row r="1048" ht="14.25">
      <c r="B1048" s="23"/>
    </row>
    <row r="1049" ht="14.25">
      <c r="B1049" s="23"/>
    </row>
    <row r="1050" ht="14.25">
      <c r="B1050" s="23"/>
    </row>
    <row r="1051" ht="14.25">
      <c r="B1051" s="23"/>
    </row>
    <row r="1052" ht="14.25">
      <c r="B1052" s="23"/>
    </row>
    <row r="1053" ht="14.25">
      <c r="B1053" s="23"/>
    </row>
    <row r="1054" ht="14.25">
      <c r="B1054" s="23"/>
    </row>
    <row r="1055" ht="14.25">
      <c r="B1055" s="23"/>
    </row>
    <row r="1056" ht="14.25">
      <c r="B1056" s="23"/>
    </row>
    <row r="1057" ht="14.25">
      <c r="B1057" s="23"/>
    </row>
    <row r="1058" ht="14.25">
      <c r="B1058" s="23"/>
    </row>
    <row r="1059" ht="14.25">
      <c r="B1059" s="23"/>
    </row>
    <row r="1060" ht="14.25">
      <c r="B1060" s="23"/>
    </row>
    <row r="1061" ht="14.25">
      <c r="B1061" s="23"/>
    </row>
    <row r="1062" ht="14.25">
      <c r="B1062" s="23"/>
    </row>
    <row r="1063" ht="14.25">
      <c r="B1063" s="23"/>
    </row>
    <row r="1064" ht="14.25">
      <c r="B1064" s="23"/>
    </row>
    <row r="1065" ht="14.25">
      <c r="B1065" s="23"/>
    </row>
    <row r="1066" ht="14.25">
      <c r="B1066" s="23"/>
    </row>
    <row r="1067" ht="14.25">
      <c r="B1067" s="23"/>
    </row>
    <row r="1068" ht="14.25">
      <c r="B1068" s="23"/>
    </row>
    <row r="1069" ht="14.25">
      <c r="B1069" s="23"/>
    </row>
    <row r="1070" ht="14.25">
      <c r="B1070" s="23"/>
    </row>
    <row r="1071" ht="14.25">
      <c r="B1071" s="23"/>
    </row>
    <row r="1072" ht="14.25">
      <c r="B1072" s="23"/>
    </row>
    <row r="1073" ht="14.25">
      <c r="B1073" s="23"/>
    </row>
    <row r="1074" ht="14.25">
      <c r="B1074" s="23"/>
    </row>
    <row r="1075" ht="14.25">
      <c r="B1075" s="23"/>
    </row>
    <row r="1076" ht="14.25">
      <c r="B1076" s="23"/>
    </row>
    <row r="1077" ht="14.25">
      <c r="B1077" s="23"/>
    </row>
    <row r="1078" ht="14.25">
      <c r="B1078" s="23"/>
    </row>
    <row r="1079" ht="14.25">
      <c r="B1079" s="23"/>
    </row>
    <row r="1080" ht="14.25">
      <c r="B1080" s="23"/>
    </row>
    <row r="1081" ht="14.25">
      <c r="B1081" s="23"/>
    </row>
    <row r="1082" ht="14.25">
      <c r="B1082" s="23"/>
    </row>
    <row r="1083" ht="14.25">
      <c r="B1083" s="23"/>
    </row>
    <row r="1084" ht="14.25">
      <c r="B1084" s="23"/>
    </row>
    <row r="1085" ht="14.25">
      <c r="B1085" s="23"/>
    </row>
    <row r="1086" ht="14.25">
      <c r="B1086" s="23"/>
    </row>
    <row r="1087" ht="14.25">
      <c r="B1087" s="23"/>
    </row>
    <row r="1088" ht="14.25">
      <c r="B1088" s="23"/>
    </row>
    <row r="1089" ht="14.25">
      <c r="B1089" s="23"/>
    </row>
    <row r="1090" ht="14.25">
      <c r="B1090" s="23"/>
    </row>
    <row r="1091" ht="14.25">
      <c r="B1091" s="23"/>
    </row>
    <row r="1092" ht="14.25">
      <c r="B1092" s="23"/>
    </row>
    <row r="1093" ht="14.25">
      <c r="B1093" s="23"/>
    </row>
    <row r="1094" ht="14.25">
      <c r="B1094" s="23"/>
    </row>
    <row r="1095" ht="14.25">
      <c r="B1095" s="23"/>
    </row>
    <row r="1096" ht="14.25">
      <c r="B1096" s="23"/>
    </row>
    <row r="1097" ht="14.25">
      <c r="B1097" s="23"/>
    </row>
    <row r="1098" ht="14.25">
      <c r="B1098" s="23"/>
    </row>
    <row r="1099" ht="14.25">
      <c r="B1099" s="23"/>
    </row>
    <row r="1100" ht="14.25">
      <c r="B1100" s="23"/>
    </row>
    <row r="1101" ht="14.25">
      <c r="B1101" s="23"/>
    </row>
    <row r="1102" ht="14.25">
      <c r="B1102" s="23"/>
    </row>
    <row r="1103" ht="14.25">
      <c r="B1103" s="23"/>
    </row>
    <row r="1104" ht="14.25">
      <c r="B1104" s="23"/>
    </row>
    <row r="1105" ht="14.25">
      <c r="B1105" s="23"/>
    </row>
    <row r="1106" ht="14.25">
      <c r="B1106" s="23"/>
    </row>
    <row r="1107" ht="14.25">
      <c r="B1107" s="23"/>
    </row>
    <row r="1108" ht="14.25">
      <c r="B1108" s="23"/>
    </row>
    <row r="1109" ht="14.25">
      <c r="B1109" s="23"/>
    </row>
    <row r="1110" ht="14.25">
      <c r="B1110" s="23"/>
    </row>
    <row r="1111" ht="14.25">
      <c r="B1111" s="23"/>
    </row>
    <row r="1112" ht="14.25">
      <c r="B1112" s="23"/>
    </row>
    <row r="1113" ht="14.25">
      <c r="B1113" s="23"/>
    </row>
    <row r="1114" ht="14.25">
      <c r="B1114" s="23"/>
    </row>
    <row r="1115" ht="14.25">
      <c r="B1115" s="23"/>
    </row>
    <row r="1116" ht="14.25">
      <c r="B1116" s="23"/>
    </row>
    <row r="1117" ht="14.25">
      <c r="B1117" s="23"/>
    </row>
    <row r="1118" ht="14.25">
      <c r="B1118" s="23"/>
    </row>
    <row r="1119" ht="14.25">
      <c r="B1119" s="23"/>
    </row>
    <row r="1120" ht="14.25">
      <c r="B1120" s="23"/>
    </row>
    <row r="1121" ht="14.25">
      <c r="B1121" s="23"/>
    </row>
    <row r="1122" ht="14.25">
      <c r="B1122" s="23"/>
    </row>
    <row r="1123" ht="14.25">
      <c r="B1123" s="23"/>
    </row>
    <row r="1124" ht="14.25">
      <c r="B1124" s="23"/>
    </row>
    <row r="1125" ht="14.25">
      <c r="B1125" s="23"/>
    </row>
    <row r="1126" ht="14.25">
      <c r="B1126" s="23"/>
    </row>
    <row r="1127" ht="14.25">
      <c r="B1127" s="23"/>
    </row>
    <row r="1128" ht="14.25">
      <c r="B1128" s="23"/>
    </row>
    <row r="1129" ht="14.25">
      <c r="B1129" s="23"/>
    </row>
    <row r="1130" ht="14.25">
      <c r="B1130" s="23"/>
    </row>
    <row r="1131" ht="14.25">
      <c r="B1131" s="23"/>
    </row>
    <row r="1132" ht="14.25">
      <c r="B1132" s="23"/>
    </row>
    <row r="1133" ht="14.25">
      <c r="B1133" s="23"/>
    </row>
    <row r="1134" ht="14.25">
      <c r="B1134" s="23"/>
    </row>
    <row r="1135" ht="14.25">
      <c r="B1135" s="23"/>
    </row>
    <row r="1136" ht="14.25">
      <c r="B1136" s="23"/>
    </row>
    <row r="1137" ht="14.25">
      <c r="B1137" s="23"/>
    </row>
    <row r="1138" ht="14.25">
      <c r="B1138" s="23"/>
    </row>
    <row r="1139" ht="14.25">
      <c r="B1139" s="23"/>
    </row>
    <row r="1140" ht="14.25">
      <c r="B1140" s="23"/>
    </row>
    <row r="1141" ht="14.25">
      <c r="B1141" s="23"/>
    </row>
    <row r="1142" ht="14.25">
      <c r="B1142" s="23"/>
    </row>
    <row r="1143" ht="14.25">
      <c r="B1143" s="23"/>
    </row>
    <row r="1144" ht="14.25">
      <c r="B1144" s="23"/>
    </row>
    <row r="1145" ht="14.25">
      <c r="B1145" s="23"/>
    </row>
    <row r="1146" ht="14.25">
      <c r="B1146" s="23"/>
    </row>
    <row r="1147" ht="14.25">
      <c r="B1147" s="23"/>
    </row>
    <row r="1148" ht="14.25">
      <c r="B1148" s="23"/>
    </row>
    <row r="1149" ht="14.25">
      <c r="B1149" s="23"/>
    </row>
    <row r="1150" ht="14.25">
      <c r="B1150" s="23"/>
    </row>
    <row r="1151" ht="14.25">
      <c r="B1151" s="23"/>
    </row>
    <row r="1152" ht="14.25">
      <c r="B1152" s="23"/>
    </row>
    <row r="1153" ht="14.25">
      <c r="B1153" s="23"/>
    </row>
    <row r="1154" ht="14.25">
      <c r="B1154" s="23"/>
    </row>
    <row r="1155" ht="14.25">
      <c r="B1155" s="23"/>
    </row>
    <row r="1156" ht="14.25">
      <c r="B1156" s="23"/>
    </row>
    <row r="1157" ht="14.25">
      <c r="B1157" s="23"/>
    </row>
    <row r="1158" ht="14.25">
      <c r="B1158" s="23"/>
    </row>
    <row r="1159" ht="14.25">
      <c r="B1159" s="23"/>
    </row>
    <row r="1160" ht="14.25">
      <c r="B1160" s="23"/>
    </row>
    <row r="1161" ht="14.25">
      <c r="B1161" s="23"/>
    </row>
    <row r="1162" ht="14.25">
      <c r="B1162" s="23"/>
    </row>
    <row r="1163" ht="14.25">
      <c r="B1163" s="23"/>
    </row>
    <row r="1164" ht="14.25">
      <c r="B1164" s="23"/>
    </row>
    <row r="1165" ht="14.25">
      <c r="B1165" s="23"/>
    </row>
    <row r="1166" ht="14.25">
      <c r="B1166" s="23"/>
    </row>
    <row r="1167" ht="14.25">
      <c r="B1167" s="23"/>
    </row>
    <row r="1168" ht="14.25">
      <c r="B1168" s="23"/>
    </row>
    <row r="1169" ht="14.25">
      <c r="B1169" s="23"/>
    </row>
    <row r="1170" ht="14.25">
      <c r="B1170" s="23"/>
    </row>
    <row r="1171" ht="14.25">
      <c r="B1171" s="23"/>
    </row>
    <row r="1172" ht="14.25">
      <c r="B1172" s="23"/>
    </row>
    <row r="1173" ht="14.25">
      <c r="B1173" s="23"/>
    </row>
    <row r="1174" ht="14.25">
      <c r="B1174" s="23"/>
    </row>
    <row r="1175" ht="14.25">
      <c r="B1175" s="23"/>
    </row>
    <row r="1176" ht="14.25">
      <c r="B1176" s="23"/>
    </row>
    <row r="1177" ht="14.25">
      <c r="B1177" s="23"/>
    </row>
    <row r="1178" ht="14.25">
      <c r="B1178" s="23"/>
    </row>
    <row r="1179" ht="14.25">
      <c r="B1179" s="23"/>
    </row>
    <row r="1180" ht="14.25">
      <c r="B1180" s="23"/>
    </row>
    <row r="1181" ht="14.25">
      <c r="B1181" s="23"/>
    </row>
    <row r="1182" ht="14.25">
      <c r="B1182" s="23"/>
    </row>
    <row r="1183" ht="14.25">
      <c r="B1183" s="23"/>
    </row>
    <row r="1184" ht="14.25">
      <c r="B1184" s="23"/>
    </row>
    <row r="1185" ht="14.25">
      <c r="B1185" s="23"/>
    </row>
    <row r="1186" ht="14.25">
      <c r="B1186" s="23"/>
    </row>
    <row r="1187" ht="14.25">
      <c r="B1187" s="23"/>
    </row>
    <row r="1188" ht="14.25">
      <c r="B1188" s="23"/>
    </row>
    <row r="1189" ht="14.25">
      <c r="B1189" s="23"/>
    </row>
    <row r="1190" ht="14.25">
      <c r="B1190" s="23"/>
    </row>
    <row r="1191" ht="14.25">
      <c r="B1191" s="23"/>
    </row>
    <row r="1192" ht="14.25">
      <c r="B1192" s="23"/>
    </row>
    <row r="1193" ht="14.25">
      <c r="B1193" s="23"/>
    </row>
    <row r="1194" ht="14.25">
      <c r="B1194" s="23"/>
    </row>
    <row r="1195" ht="14.25">
      <c r="B1195" s="23"/>
    </row>
    <row r="1196" ht="14.25">
      <c r="B1196" s="23"/>
    </row>
    <row r="1197" ht="14.25">
      <c r="B1197" s="23"/>
    </row>
    <row r="1198" ht="14.25">
      <c r="B1198" s="23"/>
    </row>
    <row r="1199" ht="14.25">
      <c r="B1199" s="23"/>
    </row>
    <row r="1200" ht="14.25">
      <c r="B1200" s="23"/>
    </row>
    <row r="1201" ht="14.25">
      <c r="B1201" s="23"/>
    </row>
    <row r="1202" ht="14.25">
      <c r="B1202" s="23"/>
    </row>
    <row r="1203" ht="14.25">
      <c r="B1203" s="23"/>
    </row>
    <row r="1204" ht="14.25">
      <c r="B1204" s="23"/>
    </row>
    <row r="1205" ht="14.25">
      <c r="B1205" s="23"/>
    </row>
    <row r="1206" ht="14.25">
      <c r="B1206" s="23"/>
    </row>
    <row r="1207" ht="14.25">
      <c r="B1207" s="23"/>
    </row>
    <row r="1208" ht="14.25">
      <c r="B1208" s="23"/>
    </row>
    <row r="1209" ht="14.25">
      <c r="B1209" s="23"/>
    </row>
    <row r="1210" ht="14.25">
      <c r="B1210" s="23"/>
    </row>
    <row r="1211" ht="14.25">
      <c r="B1211" s="23"/>
    </row>
    <row r="1212" ht="14.25">
      <c r="B1212" s="23"/>
    </row>
    <row r="1213" ht="14.25">
      <c r="B1213" s="23"/>
    </row>
    <row r="1214" ht="14.25">
      <c r="B1214" s="23"/>
    </row>
    <row r="1215" ht="14.25">
      <c r="B1215" s="23"/>
    </row>
    <row r="1216" ht="14.25">
      <c r="B1216" s="23"/>
    </row>
    <row r="1217" ht="14.25">
      <c r="B1217" s="23"/>
    </row>
    <row r="1218" ht="14.25">
      <c r="B1218" s="23"/>
    </row>
    <row r="1219" ht="14.25">
      <c r="B1219" s="23"/>
    </row>
    <row r="1220" ht="14.25">
      <c r="B1220" s="23"/>
    </row>
    <row r="1221" ht="14.25">
      <c r="B1221" s="23"/>
    </row>
    <row r="1222" ht="14.25">
      <c r="B1222" s="23"/>
    </row>
    <row r="1223" ht="14.25">
      <c r="B1223" s="23"/>
    </row>
    <row r="1224" ht="14.25">
      <c r="B1224" s="23"/>
    </row>
    <row r="1225" ht="14.25">
      <c r="B1225" s="23"/>
    </row>
    <row r="1226" ht="14.25">
      <c r="B1226" s="23"/>
    </row>
    <row r="1227" ht="14.25">
      <c r="B1227" s="23"/>
    </row>
    <row r="1228" ht="14.25">
      <c r="B1228" s="23"/>
    </row>
    <row r="1229" ht="14.25">
      <c r="B1229" s="23"/>
    </row>
    <row r="1230" ht="14.25">
      <c r="B1230" s="23"/>
    </row>
    <row r="1231" ht="14.25">
      <c r="B1231" s="23"/>
    </row>
    <row r="1232" ht="14.25">
      <c r="B1232" s="23"/>
    </row>
    <row r="1233" ht="14.25">
      <c r="B1233" s="23"/>
    </row>
    <row r="1234" ht="14.25">
      <c r="B1234" s="23"/>
    </row>
    <row r="1235" ht="14.25">
      <c r="B1235" s="23"/>
    </row>
    <row r="1236" ht="14.25">
      <c r="B1236" s="23"/>
    </row>
    <row r="1237" ht="14.25">
      <c r="B1237" s="23"/>
    </row>
    <row r="1238" ht="14.25">
      <c r="B1238" s="23"/>
    </row>
    <row r="1239" ht="14.25">
      <c r="B1239" s="23"/>
    </row>
    <row r="1240" ht="14.25">
      <c r="B1240" s="23"/>
    </row>
    <row r="1241" ht="14.25">
      <c r="B1241" s="23"/>
    </row>
    <row r="1242" ht="14.25">
      <c r="B1242" s="23"/>
    </row>
    <row r="1243" ht="14.25">
      <c r="B1243" s="23"/>
    </row>
    <row r="1244" ht="14.25">
      <c r="B1244" s="23"/>
    </row>
    <row r="1245" ht="14.25">
      <c r="B1245" s="23"/>
    </row>
    <row r="1246" ht="14.25">
      <c r="B1246" s="23"/>
    </row>
    <row r="1247" ht="14.25">
      <c r="B1247" s="23"/>
    </row>
    <row r="1248" ht="14.25">
      <c r="B1248" s="23"/>
    </row>
    <row r="1249" ht="14.25">
      <c r="B1249" s="23"/>
    </row>
    <row r="1250" ht="14.25">
      <c r="B1250" s="23"/>
    </row>
    <row r="1251" ht="14.25">
      <c r="B1251" s="23"/>
    </row>
    <row r="1252" ht="14.25">
      <c r="B1252" s="23"/>
    </row>
    <row r="1253" ht="14.25">
      <c r="B1253" s="23"/>
    </row>
    <row r="1254" ht="14.25">
      <c r="B1254" s="23"/>
    </row>
    <row r="1255" ht="14.25">
      <c r="B1255" s="23"/>
    </row>
    <row r="1256" ht="14.25">
      <c r="B1256" s="23"/>
    </row>
    <row r="1257" ht="14.25">
      <c r="B1257" s="23"/>
    </row>
    <row r="1258" ht="14.25">
      <c r="B1258" s="23"/>
    </row>
    <row r="1259" ht="14.25">
      <c r="B1259" s="23"/>
    </row>
    <row r="1260" ht="14.25">
      <c r="B1260" s="23"/>
    </row>
    <row r="1261" ht="14.25">
      <c r="B1261" s="23"/>
    </row>
    <row r="1262" ht="14.25">
      <c r="B1262" s="23"/>
    </row>
    <row r="1263" ht="14.25">
      <c r="B1263" s="23"/>
    </row>
    <row r="1264" ht="14.25">
      <c r="B1264" s="23"/>
    </row>
    <row r="1265" ht="14.25">
      <c r="B1265" s="23"/>
    </row>
    <row r="1266" ht="14.25">
      <c r="B1266" s="23"/>
    </row>
    <row r="1267" ht="14.25">
      <c r="B1267" s="23"/>
    </row>
    <row r="1268" ht="14.25">
      <c r="B1268" s="23"/>
    </row>
    <row r="1269" ht="14.25">
      <c r="B1269" s="23"/>
    </row>
    <row r="1270" ht="14.25">
      <c r="B1270" s="23"/>
    </row>
    <row r="1271" ht="14.25">
      <c r="B1271" s="23"/>
    </row>
    <row r="1272" ht="14.25">
      <c r="B1272" s="23"/>
    </row>
    <row r="1273" ht="14.25">
      <c r="B1273" s="23"/>
    </row>
    <row r="1274" ht="14.25">
      <c r="B1274" s="23"/>
    </row>
    <row r="1275" ht="14.25">
      <c r="B1275" s="23"/>
    </row>
    <row r="1276" ht="14.25">
      <c r="B1276" s="23"/>
    </row>
    <row r="1277" ht="14.25">
      <c r="B1277" s="23"/>
    </row>
    <row r="1278" ht="14.25">
      <c r="B1278" s="23"/>
    </row>
    <row r="1279" ht="14.25">
      <c r="B1279" s="23"/>
    </row>
    <row r="1280" ht="14.25">
      <c r="B1280" s="23"/>
    </row>
    <row r="1281" ht="14.25">
      <c r="B1281" s="23"/>
    </row>
    <row r="1282" ht="14.25">
      <c r="B1282" s="23"/>
    </row>
    <row r="1283" ht="14.25">
      <c r="B1283" s="23"/>
    </row>
    <row r="1284" ht="14.25">
      <c r="B1284" s="23"/>
    </row>
    <row r="1285" ht="14.25">
      <c r="B1285" s="23"/>
    </row>
    <row r="1286" ht="14.25">
      <c r="B1286" s="23"/>
    </row>
    <row r="1287" ht="14.25">
      <c r="B1287" s="23"/>
    </row>
    <row r="1288" ht="14.25">
      <c r="B1288" s="23"/>
    </row>
    <row r="1289" ht="14.25">
      <c r="B1289" s="23"/>
    </row>
    <row r="1290" ht="14.25">
      <c r="B1290" s="23"/>
    </row>
    <row r="1291" ht="14.25">
      <c r="B1291" s="23"/>
    </row>
    <row r="1292" ht="14.25">
      <c r="B1292" s="23"/>
    </row>
    <row r="1293" ht="14.25">
      <c r="B1293" s="23"/>
    </row>
    <row r="1294" ht="14.25">
      <c r="B1294" s="23"/>
    </row>
    <row r="1295" ht="14.25">
      <c r="B1295" s="23"/>
    </row>
    <row r="1296" ht="14.25">
      <c r="B1296" s="23"/>
    </row>
    <row r="1297" ht="14.25">
      <c r="B1297" s="23"/>
    </row>
    <row r="1298" ht="14.25">
      <c r="B1298" s="23"/>
    </row>
    <row r="1299" ht="14.25">
      <c r="B1299" s="23"/>
    </row>
    <row r="1300" ht="14.25">
      <c r="B1300" s="23"/>
    </row>
    <row r="1301" ht="14.25">
      <c r="B1301" s="23"/>
    </row>
    <row r="1302" ht="14.25">
      <c r="B1302" s="23"/>
    </row>
    <row r="1303" ht="14.25">
      <c r="B1303" s="23"/>
    </row>
    <row r="1304" ht="14.25">
      <c r="B1304" s="23"/>
    </row>
    <row r="1305" ht="14.25">
      <c r="B1305" s="23"/>
    </row>
    <row r="1306" ht="14.25">
      <c r="B1306" s="23"/>
    </row>
    <row r="1307" ht="14.25">
      <c r="B1307" s="23"/>
    </row>
    <row r="1308" ht="14.25">
      <c r="B1308" s="23"/>
    </row>
    <row r="1309" ht="14.25">
      <c r="B1309" s="23"/>
    </row>
    <row r="1310" ht="14.25">
      <c r="B1310" s="23"/>
    </row>
    <row r="1311" ht="14.25">
      <c r="B1311" s="23"/>
    </row>
    <row r="1312" ht="14.25">
      <c r="B1312" s="23"/>
    </row>
    <row r="1313" ht="14.25">
      <c r="B1313" s="23"/>
    </row>
    <row r="1314" ht="14.25">
      <c r="B1314" s="23"/>
    </row>
    <row r="1315" ht="14.25">
      <c r="B1315" s="23"/>
    </row>
    <row r="1316" ht="14.25">
      <c r="B1316" s="23"/>
    </row>
    <row r="1317" ht="14.25">
      <c r="B1317" s="23"/>
    </row>
    <row r="1318" ht="14.25">
      <c r="B1318" s="23"/>
    </row>
    <row r="1319" ht="14.25">
      <c r="B1319" s="23"/>
    </row>
    <row r="1320" ht="14.25">
      <c r="B1320" s="23"/>
    </row>
    <row r="1321" ht="14.25">
      <c r="B1321" s="23"/>
    </row>
    <row r="1322" ht="14.25">
      <c r="B1322" s="23"/>
    </row>
    <row r="1323" ht="14.25">
      <c r="B1323" s="23"/>
    </row>
    <row r="1324" ht="14.25">
      <c r="B1324" s="23"/>
    </row>
    <row r="1325" ht="14.25">
      <c r="B1325" s="23"/>
    </row>
    <row r="1326" ht="14.25">
      <c r="B1326" s="23"/>
    </row>
    <row r="1327" ht="14.25">
      <c r="B1327" s="23"/>
    </row>
    <row r="1328" ht="14.25">
      <c r="B1328" s="23"/>
    </row>
    <row r="1329" ht="14.25">
      <c r="B1329" s="23"/>
    </row>
    <row r="1330" ht="14.25">
      <c r="B1330" s="23"/>
    </row>
    <row r="1331" ht="14.25">
      <c r="B1331" s="23"/>
    </row>
    <row r="1332" ht="14.25">
      <c r="B1332" s="23"/>
    </row>
    <row r="1333" ht="14.25">
      <c r="B1333" s="23"/>
    </row>
    <row r="1334" ht="14.25">
      <c r="B1334" s="23"/>
    </row>
    <row r="1335" ht="14.25">
      <c r="B1335" s="23"/>
    </row>
    <row r="1336" ht="14.25">
      <c r="B1336" s="23"/>
    </row>
    <row r="1337" ht="14.25">
      <c r="B1337" s="23"/>
    </row>
    <row r="1338" ht="14.25">
      <c r="B1338" s="23"/>
    </row>
    <row r="1339" ht="14.25">
      <c r="B1339" s="23"/>
    </row>
    <row r="1340" ht="14.25">
      <c r="B1340" s="23"/>
    </row>
    <row r="1341" ht="14.25">
      <c r="B1341" s="23"/>
    </row>
    <row r="1342" ht="14.25">
      <c r="B1342" s="23"/>
    </row>
    <row r="1343" ht="14.25">
      <c r="B1343" s="23"/>
    </row>
    <row r="1344" ht="14.25">
      <c r="B1344" s="23"/>
    </row>
    <row r="1345" ht="14.25">
      <c r="B1345" s="23"/>
    </row>
    <row r="1346" ht="14.25">
      <c r="B1346" s="23"/>
    </row>
    <row r="1347" ht="14.25">
      <c r="B1347" s="23"/>
    </row>
    <row r="1348" ht="14.25">
      <c r="B1348" s="23"/>
    </row>
    <row r="1349" ht="14.25">
      <c r="B1349" s="23"/>
    </row>
    <row r="1350" ht="14.25">
      <c r="B1350" s="23"/>
    </row>
    <row r="1351" ht="14.25">
      <c r="B1351" s="23"/>
    </row>
    <row r="1352" ht="14.25">
      <c r="B1352" s="23"/>
    </row>
    <row r="1353" ht="14.25">
      <c r="B1353" s="23"/>
    </row>
    <row r="1354" ht="14.25">
      <c r="B1354" s="23"/>
    </row>
    <row r="1355" ht="14.25">
      <c r="B1355" s="23"/>
    </row>
    <row r="1356" ht="14.25">
      <c r="B1356" s="23"/>
    </row>
    <row r="1357" ht="14.25">
      <c r="B1357" s="23"/>
    </row>
    <row r="1358" ht="14.25">
      <c r="B1358" s="23"/>
    </row>
    <row r="1359" ht="14.25">
      <c r="B1359" s="23"/>
    </row>
    <row r="1360" ht="14.25">
      <c r="B1360" s="23"/>
    </row>
    <row r="1361" ht="14.25">
      <c r="B1361" s="23"/>
    </row>
    <row r="1362" ht="14.25">
      <c r="B1362" s="23"/>
    </row>
    <row r="1363" ht="14.25">
      <c r="B1363" s="23"/>
    </row>
    <row r="1364" ht="14.25">
      <c r="B1364" s="23"/>
    </row>
    <row r="1365" ht="14.25">
      <c r="B1365" s="23"/>
    </row>
    <row r="1366" ht="14.25">
      <c r="B1366" s="23"/>
    </row>
    <row r="1367" ht="14.25">
      <c r="B1367" s="23"/>
    </row>
    <row r="1368" ht="14.25">
      <c r="B1368" s="23"/>
    </row>
    <row r="1369" ht="14.25">
      <c r="B1369" s="23"/>
    </row>
    <row r="1370" ht="14.25">
      <c r="B1370" s="23"/>
    </row>
    <row r="1371" ht="14.25">
      <c r="B1371" s="23"/>
    </row>
    <row r="1372" ht="14.25">
      <c r="B1372" s="23"/>
    </row>
    <row r="1373" ht="14.25">
      <c r="B1373" s="23"/>
    </row>
    <row r="1374" ht="14.25">
      <c r="B1374" s="23"/>
    </row>
    <row r="1375" ht="14.25">
      <c r="B1375" s="23"/>
    </row>
    <row r="1376" ht="14.25">
      <c r="B1376" s="23"/>
    </row>
    <row r="1377" ht="14.25">
      <c r="B1377" s="23"/>
    </row>
    <row r="1378" ht="14.25">
      <c r="B1378" s="23"/>
    </row>
    <row r="1379" ht="14.25">
      <c r="B1379" s="23"/>
    </row>
    <row r="1380" ht="14.25">
      <c r="B1380" s="23"/>
    </row>
    <row r="1381" ht="14.25">
      <c r="B1381" s="23"/>
    </row>
    <row r="1382" ht="14.25">
      <c r="B1382" s="23"/>
    </row>
    <row r="1383" ht="14.25">
      <c r="B1383" s="23"/>
    </row>
    <row r="1384" ht="14.25">
      <c r="B1384" s="23"/>
    </row>
    <row r="1385" ht="14.25">
      <c r="B1385" s="23"/>
    </row>
    <row r="1386" ht="14.25">
      <c r="B1386" s="23"/>
    </row>
    <row r="1387" ht="14.25">
      <c r="B1387" s="23"/>
    </row>
    <row r="1388" ht="14.25">
      <c r="B1388" s="23"/>
    </row>
    <row r="1389" ht="14.25">
      <c r="B1389" s="23"/>
    </row>
    <row r="1390" ht="14.25">
      <c r="B1390" s="23"/>
    </row>
    <row r="1391" ht="14.25">
      <c r="B1391" s="23"/>
    </row>
    <row r="1392" ht="14.25">
      <c r="B1392" s="23"/>
    </row>
    <row r="1393" ht="14.25">
      <c r="B1393" s="23"/>
    </row>
    <row r="1394" ht="14.25">
      <c r="B1394" s="23"/>
    </row>
    <row r="1395" ht="14.25">
      <c r="B1395" s="23"/>
    </row>
    <row r="1396" ht="14.25">
      <c r="B1396" s="23"/>
    </row>
    <row r="1397" ht="14.25">
      <c r="B1397" s="23"/>
    </row>
    <row r="1398" ht="14.25">
      <c r="B1398" s="23"/>
    </row>
    <row r="1399" ht="14.25">
      <c r="B1399" s="23"/>
    </row>
    <row r="1400" ht="14.25">
      <c r="B1400" s="23"/>
    </row>
    <row r="1401" ht="14.25">
      <c r="B1401" s="23"/>
    </row>
    <row r="1402" ht="14.25">
      <c r="B1402" s="23"/>
    </row>
    <row r="1403" ht="14.25">
      <c r="B1403" s="23"/>
    </row>
    <row r="1404" ht="14.25">
      <c r="B1404" s="23"/>
    </row>
    <row r="1405" ht="14.25">
      <c r="B1405" s="23"/>
    </row>
    <row r="1406" ht="14.25">
      <c r="B1406" s="23"/>
    </row>
    <row r="1407" ht="14.25">
      <c r="B1407" s="23"/>
    </row>
    <row r="1408" ht="14.25">
      <c r="B1408" s="23"/>
    </row>
    <row r="1409" ht="14.25">
      <c r="B1409" s="23"/>
    </row>
    <row r="1410" ht="14.25">
      <c r="B1410" s="23"/>
    </row>
    <row r="1411" ht="14.25">
      <c r="B1411" s="23"/>
    </row>
    <row r="1412" ht="14.25">
      <c r="B1412" s="23"/>
    </row>
    <row r="1413" ht="14.25">
      <c r="B1413" s="23"/>
    </row>
    <row r="1414" ht="14.25">
      <c r="B1414" s="23"/>
    </row>
    <row r="1415" ht="14.25">
      <c r="B1415" s="23"/>
    </row>
    <row r="1416" ht="14.25">
      <c r="B1416" s="23"/>
    </row>
    <row r="1417" ht="14.25">
      <c r="B1417" s="23"/>
    </row>
    <row r="1418" ht="14.25">
      <c r="B1418" s="23"/>
    </row>
    <row r="1419" ht="14.25">
      <c r="B1419" s="23"/>
    </row>
    <row r="1420" ht="14.25">
      <c r="B1420" s="23"/>
    </row>
    <row r="1421" ht="14.25">
      <c r="B1421" s="23"/>
    </row>
    <row r="1422" ht="14.25">
      <c r="B1422" s="23"/>
    </row>
    <row r="1423" ht="14.25">
      <c r="B1423" s="23"/>
    </row>
    <row r="1424" ht="14.25">
      <c r="B1424" s="23"/>
    </row>
    <row r="1425" ht="14.25">
      <c r="B1425" s="23"/>
    </row>
    <row r="1426" ht="14.25">
      <c r="B1426" s="23"/>
    </row>
    <row r="1427" ht="14.25">
      <c r="B1427" s="23"/>
    </row>
    <row r="1428" ht="14.25">
      <c r="B1428" s="23"/>
    </row>
    <row r="1429" ht="14.25">
      <c r="B1429" s="23"/>
    </row>
    <row r="1430" ht="14.25">
      <c r="B1430" s="23"/>
    </row>
    <row r="1431" ht="14.25">
      <c r="B1431" s="23"/>
    </row>
    <row r="1432" ht="14.25">
      <c r="B1432" s="23"/>
    </row>
    <row r="1433" ht="14.25">
      <c r="B1433" s="23"/>
    </row>
    <row r="1434" ht="14.25">
      <c r="B1434" s="23"/>
    </row>
    <row r="1435" ht="14.25">
      <c r="B1435" s="23"/>
    </row>
    <row r="1436" ht="14.25">
      <c r="B1436" s="23"/>
    </row>
    <row r="1437" ht="14.25">
      <c r="B1437" s="23"/>
    </row>
    <row r="1438" ht="14.25">
      <c r="B1438" s="23"/>
    </row>
    <row r="1439" ht="14.25">
      <c r="B1439" s="23"/>
    </row>
    <row r="1440" ht="14.25">
      <c r="B1440" s="23"/>
    </row>
    <row r="1441" ht="14.25">
      <c r="B1441" s="23"/>
    </row>
    <row r="1442" ht="14.25">
      <c r="B1442" s="23"/>
    </row>
    <row r="1443" ht="14.25">
      <c r="B1443" s="23"/>
    </row>
    <row r="1444" ht="14.25">
      <c r="B1444" s="23"/>
    </row>
    <row r="1445" ht="14.25">
      <c r="B1445" s="23"/>
    </row>
    <row r="1446" ht="14.25">
      <c r="B1446" s="23"/>
    </row>
    <row r="1447" ht="14.25">
      <c r="B1447" s="23"/>
    </row>
    <row r="1448" ht="14.25">
      <c r="B1448" s="23"/>
    </row>
    <row r="1449" ht="14.25">
      <c r="B1449" s="23"/>
    </row>
    <row r="1450" ht="14.25">
      <c r="B1450" s="23"/>
    </row>
    <row r="1451" ht="14.25">
      <c r="B1451" s="23"/>
    </row>
    <row r="1452" ht="14.25">
      <c r="B1452" s="23"/>
    </row>
    <row r="1453" ht="14.25">
      <c r="B1453" s="23"/>
    </row>
    <row r="1454" ht="14.25">
      <c r="B1454" s="23"/>
    </row>
    <row r="1455" ht="14.25">
      <c r="B1455" s="23"/>
    </row>
    <row r="1456" ht="14.25">
      <c r="B1456" s="23"/>
    </row>
    <row r="1457" ht="14.25">
      <c r="B1457" s="23"/>
    </row>
    <row r="1458" ht="14.25">
      <c r="B1458" s="23"/>
    </row>
    <row r="1459" ht="14.25">
      <c r="B1459" s="23"/>
    </row>
    <row r="1460" ht="14.25">
      <c r="B1460" s="23"/>
    </row>
    <row r="1461" ht="14.25">
      <c r="B1461" s="23"/>
    </row>
    <row r="1462" ht="14.25">
      <c r="B1462" s="23"/>
    </row>
    <row r="1463" ht="14.25">
      <c r="B1463" s="23"/>
    </row>
    <row r="1464" ht="14.25">
      <c r="B1464" s="23"/>
    </row>
    <row r="1465" ht="14.25">
      <c r="B1465" s="23"/>
    </row>
    <row r="1466" ht="14.25">
      <c r="B1466" s="23"/>
    </row>
    <row r="1467" ht="14.25">
      <c r="B1467" s="23"/>
    </row>
    <row r="1468" ht="14.25">
      <c r="B1468" s="23"/>
    </row>
    <row r="1469" ht="14.25">
      <c r="B1469" s="23"/>
    </row>
    <row r="1470" ht="14.25">
      <c r="B1470" s="23"/>
    </row>
    <row r="1471" ht="14.25">
      <c r="B1471" s="23"/>
    </row>
    <row r="1472" ht="14.25">
      <c r="B1472" s="23"/>
    </row>
    <row r="1473" ht="14.25">
      <c r="B1473" s="23"/>
    </row>
    <row r="1474" ht="14.25">
      <c r="B1474" s="23"/>
    </row>
    <row r="1475" ht="14.25">
      <c r="B1475" s="23"/>
    </row>
    <row r="1476" ht="14.25">
      <c r="B1476" s="23"/>
    </row>
    <row r="1477" ht="14.25">
      <c r="B1477" s="23"/>
    </row>
    <row r="1478" ht="14.25">
      <c r="B1478" s="23"/>
    </row>
    <row r="1479" ht="14.25">
      <c r="B1479" s="23"/>
    </row>
    <row r="1480" ht="14.25">
      <c r="B1480" s="23"/>
    </row>
    <row r="1481" ht="14.25">
      <c r="B1481" s="23"/>
    </row>
    <row r="1482" ht="14.25">
      <c r="B1482" s="23"/>
    </row>
    <row r="1483" ht="14.25">
      <c r="B1483" s="23"/>
    </row>
    <row r="1484" ht="14.25">
      <c r="B1484" s="23"/>
    </row>
    <row r="1485" ht="14.25">
      <c r="B1485" s="23"/>
    </row>
    <row r="1486" ht="14.25">
      <c r="B1486" s="23"/>
    </row>
    <row r="1487" ht="14.25">
      <c r="B1487" s="23"/>
    </row>
    <row r="1488" ht="14.25">
      <c r="B1488" s="23"/>
    </row>
    <row r="1489" ht="14.25">
      <c r="B1489" s="23"/>
    </row>
    <row r="1490" ht="14.25">
      <c r="B1490" s="23"/>
    </row>
    <row r="1491" ht="14.25">
      <c r="B1491" s="23"/>
    </row>
    <row r="1492" ht="14.25">
      <c r="B1492" s="23"/>
    </row>
    <row r="1493" ht="14.25">
      <c r="B1493" s="23"/>
    </row>
    <row r="1494" ht="14.25">
      <c r="B1494" s="23"/>
    </row>
    <row r="1495" ht="14.25">
      <c r="B1495" s="23"/>
    </row>
    <row r="1496" ht="14.25">
      <c r="B1496" s="23"/>
    </row>
    <row r="1497" ht="14.25">
      <c r="B1497" s="23"/>
    </row>
    <row r="1498" ht="14.25">
      <c r="B1498" s="23"/>
    </row>
    <row r="1499" ht="14.25">
      <c r="B1499" s="23"/>
    </row>
    <row r="1500" ht="14.25">
      <c r="B1500" s="23"/>
    </row>
    <row r="1501" ht="14.25">
      <c r="B1501" s="23"/>
    </row>
    <row r="1502" ht="14.25">
      <c r="B1502" s="23"/>
    </row>
    <row r="1503" ht="14.25">
      <c r="B1503" s="23"/>
    </row>
    <row r="1504" ht="14.25">
      <c r="B1504" s="23"/>
    </row>
    <row r="1505" ht="14.25">
      <c r="B1505" s="23"/>
    </row>
    <row r="1506" ht="14.25">
      <c r="B1506" s="23"/>
    </row>
    <row r="1507" ht="14.25">
      <c r="B1507" s="23"/>
    </row>
    <row r="1508" ht="14.25">
      <c r="B1508" s="23"/>
    </row>
    <row r="1509" ht="14.25">
      <c r="B1509" s="23"/>
    </row>
    <row r="1510" ht="14.25">
      <c r="B1510" s="23"/>
    </row>
    <row r="1511" ht="14.25">
      <c r="B1511" s="23"/>
    </row>
    <row r="1512" ht="14.25">
      <c r="B1512" s="23"/>
    </row>
    <row r="1513" ht="14.25">
      <c r="B1513" s="23"/>
    </row>
    <row r="1514" ht="14.25">
      <c r="B1514" s="23"/>
    </row>
    <row r="1515" ht="14.25">
      <c r="B1515" s="23"/>
    </row>
    <row r="1516" ht="14.25">
      <c r="B1516" s="23"/>
    </row>
    <row r="1517" ht="14.25">
      <c r="B1517" s="23"/>
    </row>
    <row r="1518" ht="14.25">
      <c r="B1518" s="23"/>
    </row>
    <row r="1519" ht="14.25">
      <c r="B1519" s="23"/>
    </row>
    <row r="1520" ht="14.25">
      <c r="B1520" s="23"/>
    </row>
    <row r="1521" ht="14.25">
      <c r="B1521" s="23"/>
    </row>
    <row r="1522" ht="14.25">
      <c r="B1522" s="23"/>
    </row>
    <row r="1523" ht="14.25">
      <c r="B1523" s="23"/>
    </row>
    <row r="1524" ht="14.25">
      <c r="B1524" s="23"/>
    </row>
    <row r="1525" ht="14.25">
      <c r="B1525" s="23"/>
    </row>
    <row r="1526" ht="14.25">
      <c r="B1526" s="23"/>
    </row>
    <row r="1527" ht="14.25">
      <c r="B1527" s="23"/>
    </row>
    <row r="1528" ht="14.25">
      <c r="B1528" s="23"/>
    </row>
    <row r="1529" ht="14.25">
      <c r="B1529" s="23"/>
    </row>
    <row r="1530" ht="14.25">
      <c r="B1530" s="23"/>
    </row>
    <row r="1531" ht="14.25">
      <c r="B1531" s="23"/>
    </row>
    <row r="1532" ht="14.25">
      <c r="B1532" s="23"/>
    </row>
    <row r="1533" ht="14.25">
      <c r="B1533" s="23"/>
    </row>
    <row r="1534" ht="14.25">
      <c r="B1534" s="23"/>
    </row>
    <row r="1535" ht="14.25">
      <c r="B1535" s="23"/>
    </row>
    <row r="1536" ht="14.25">
      <c r="B1536" s="23"/>
    </row>
    <row r="1537" ht="14.25">
      <c r="B1537" s="23"/>
    </row>
    <row r="1538" ht="14.25">
      <c r="B1538" s="23"/>
    </row>
    <row r="1539" ht="14.25">
      <c r="B1539" s="23"/>
    </row>
    <row r="1540" ht="14.25">
      <c r="B1540" s="23"/>
    </row>
    <row r="1541" ht="14.25">
      <c r="B1541" s="23"/>
    </row>
    <row r="1542" ht="14.25">
      <c r="B1542" s="23"/>
    </row>
    <row r="1543" ht="14.25">
      <c r="B1543" s="23"/>
    </row>
    <row r="1544" ht="14.25">
      <c r="B1544" s="23"/>
    </row>
    <row r="1545" ht="14.25">
      <c r="B1545" s="23"/>
    </row>
    <row r="1546" ht="14.25">
      <c r="B1546" s="23"/>
    </row>
    <row r="1547" ht="14.25">
      <c r="B1547" s="23"/>
    </row>
    <row r="1548" ht="14.25">
      <c r="B1548" s="23"/>
    </row>
    <row r="1549" ht="14.25">
      <c r="B1549" s="23"/>
    </row>
    <row r="1550" ht="14.25">
      <c r="B1550" s="23"/>
    </row>
    <row r="1551" ht="14.25">
      <c r="B1551" s="23"/>
    </row>
    <row r="1552" ht="14.25">
      <c r="B1552" s="23"/>
    </row>
    <row r="1553" ht="14.25">
      <c r="B1553" s="23"/>
    </row>
    <row r="1554" ht="14.25">
      <c r="B1554" s="23"/>
    </row>
    <row r="1555" ht="14.25">
      <c r="B1555" s="23"/>
    </row>
    <row r="1556" ht="14.25">
      <c r="B1556" s="23"/>
    </row>
    <row r="1557" ht="14.25">
      <c r="B1557" s="23"/>
    </row>
    <row r="1558" ht="14.25">
      <c r="B1558" s="23"/>
    </row>
    <row r="1559" ht="14.25">
      <c r="B1559" s="23"/>
    </row>
    <row r="1560" ht="14.25">
      <c r="B1560" s="23"/>
    </row>
    <row r="1561" ht="14.25">
      <c r="B1561" s="23"/>
    </row>
    <row r="1562" ht="14.25">
      <c r="B1562" s="23"/>
    </row>
    <row r="1563" ht="14.25">
      <c r="B1563" s="23"/>
    </row>
    <row r="1564" ht="14.25">
      <c r="B1564" s="23"/>
    </row>
    <row r="1565" ht="14.25">
      <c r="B1565" s="23"/>
    </row>
    <row r="1566" ht="14.25">
      <c r="B1566" s="23"/>
    </row>
    <row r="1567" ht="14.25">
      <c r="B1567" s="23"/>
    </row>
    <row r="1568" ht="14.25">
      <c r="B1568" s="23"/>
    </row>
    <row r="1569" ht="14.25">
      <c r="B1569" s="23"/>
    </row>
    <row r="1570" ht="14.25">
      <c r="B1570" s="23"/>
    </row>
    <row r="1571" ht="14.25">
      <c r="B1571" s="23"/>
    </row>
    <row r="1572" ht="14.25">
      <c r="B1572" s="23"/>
    </row>
    <row r="1573" ht="14.25">
      <c r="B1573" s="23"/>
    </row>
    <row r="1574" ht="14.25">
      <c r="B1574" s="23"/>
    </row>
    <row r="1575" ht="14.25">
      <c r="B1575" s="23"/>
    </row>
    <row r="1576" ht="14.25">
      <c r="B1576" s="23"/>
    </row>
    <row r="1577" ht="14.25">
      <c r="B1577" s="23"/>
    </row>
    <row r="1578" ht="14.25">
      <c r="B1578" s="23"/>
    </row>
    <row r="1579" ht="14.25">
      <c r="B1579" s="23"/>
    </row>
    <row r="1580" ht="14.25">
      <c r="B1580" s="23"/>
    </row>
    <row r="1581" ht="14.25">
      <c r="B1581" s="23"/>
    </row>
    <row r="1582" ht="14.25">
      <c r="B1582" s="23"/>
    </row>
    <row r="1583" ht="14.25">
      <c r="B1583" s="23"/>
    </row>
    <row r="1584" ht="14.25">
      <c r="B1584" s="23"/>
    </row>
    <row r="1585" ht="14.25">
      <c r="B1585" s="23"/>
    </row>
    <row r="1586" ht="14.25">
      <c r="B1586" s="23"/>
    </row>
    <row r="1587" ht="14.25">
      <c r="B1587" s="23"/>
    </row>
    <row r="1588" ht="14.25">
      <c r="B1588" s="23"/>
    </row>
    <row r="1589" ht="14.25">
      <c r="B1589" s="23"/>
    </row>
    <row r="1590" ht="14.25">
      <c r="B1590" s="23"/>
    </row>
    <row r="1591" ht="14.25">
      <c r="B1591" s="23"/>
    </row>
    <row r="1592" ht="14.25">
      <c r="B1592" s="23"/>
    </row>
    <row r="1593" ht="14.25">
      <c r="B1593" s="23"/>
    </row>
    <row r="1594" ht="14.25">
      <c r="B1594" s="23"/>
    </row>
    <row r="1595" ht="14.25">
      <c r="B1595" s="23"/>
    </row>
    <row r="1596" ht="14.25">
      <c r="B1596" s="23"/>
    </row>
    <row r="1597" ht="14.25">
      <c r="B1597" s="23"/>
    </row>
    <row r="1598" ht="14.25">
      <c r="B1598" s="23"/>
    </row>
    <row r="1599" ht="14.25">
      <c r="B1599" s="23"/>
    </row>
    <row r="1600" ht="14.25">
      <c r="B1600" s="23"/>
    </row>
    <row r="1601" ht="14.25">
      <c r="B1601" s="23"/>
    </row>
    <row r="1602" ht="14.25">
      <c r="B1602" s="23"/>
    </row>
    <row r="1603" ht="14.25">
      <c r="B1603" s="23"/>
    </row>
    <row r="1604" ht="14.25">
      <c r="B1604" s="23"/>
    </row>
    <row r="1605" ht="14.25">
      <c r="B1605" s="23"/>
    </row>
    <row r="1606" ht="14.25">
      <c r="B1606" s="23"/>
    </row>
    <row r="1607" ht="14.25">
      <c r="B1607" s="23"/>
    </row>
    <row r="1608" ht="14.25">
      <c r="B1608" s="23"/>
    </row>
    <row r="1609" ht="14.25">
      <c r="B1609" s="23"/>
    </row>
    <row r="1610" ht="14.25">
      <c r="B1610" s="23"/>
    </row>
    <row r="1611" ht="14.25">
      <c r="B1611" s="23"/>
    </row>
    <row r="1612" ht="14.25">
      <c r="B1612" s="23"/>
    </row>
    <row r="1613" ht="14.25">
      <c r="B1613" s="23"/>
    </row>
    <row r="1614" ht="14.25">
      <c r="B1614" s="23"/>
    </row>
    <row r="1615" ht="14.25">
      <c r="B1615" s="23"/>
    </row>
    <row r="1616" ht="14.25">
      <c r="B1616" s="23"/>
    </row>
    <row r="1617" ht="14.25">
      <c r="B1617" s="23"/>
    </row>
    <row r="1618" ht="14.25">
      <c r="B1618" s="23"/>
    </row>
    <row r="1619" ht="14.25">
      <c r="B1619" s="23"/>
    </row>
    <row r="1620" ht="14.25">
      <c r="B1620" s="23"/>
    </row>
    <row r="1621" ht="14.25">
      <c r="B1621" s="23"/>
    </row>
    <row r="1622" ht="14.25">
      <c r="B1622" s="23"/>
    </row>
    <row r="1623" ht="14.25">
      <c r="B1623" s="23"/>
    </row>
    <row r="1624" ht="14.25">
      <c r="B1624" s="23"/>
    </row>
    <row r="1625" ht="14.25">
      <c r="B1625" s="23"/>
    </row>
    <row r="1626" ht="14.25">
      <c r="B1626" s="23"/>
    </row>
    <row r="1627" ht="14.25">
      <c r="B1627" s="23"/>
    </row>
    <row r="1628" ht="14.25">
      <c r="B1628" s="23"/>
    </row>
    <row r="1629" ht="14.25">
      <c r="B1629" s="23"/>
    </row>
    <row r="1630" ht="14.25">
      <c r="B1630" s="23"/>
    </row>
    <row r="1631" ht="14.25">
      <c r="B1631" s="23"/>
    </row>
    <row r="1632" ht="14.25">
      <c r="B1632" s="23"/>
    </row>
    <row r="1633" ht="14.25">
      <c r="B1633" s="23"/>
    </row>
    <row r="1634" ht="14.25">
      <c r="B1634" s="23"/>
    </row>
    <row r="1635" ht="14.25">
      <c r="B1635" s="23"/>
    </row>
    <row r="1636" ht="14.25">
      <c r="B1636" s="23"/>
    </row>
    <row r="1637" ht="14.25">
      <c r="B1637" s="23"/>
    </row>
    <row r="1638" ht="14.25">
      <c r="B1638" s="23"/>
    </row>
    <row r="1639" ht="14.25">
      <c r="B1639" s="23"/>
    </row>
    <row r="1640" ht="14.25">
      <c r="B1640" s="23"/>
    </row>
    <row r="1641" ht="14.25">
      <c r="B1641" s="23"/>
    </row>
    <row r="1642" ht="14.25">
      <c r="B1642" s="23"/>
    </row>
    <row r="1643" ht="14.25">
      <c r="B1643" s="23"/>
    </row>
    <row r="1644" ht="14.25">
      <c r="B1644" s="23"/>
    </row>
    <row r="1645" ht="14.25">
      <c r="B1645" s="23"/>
    </row>
    <row r="1646" ht="14.25">
      <c r="B1646" s="23"/>
    </row>
    <row r="1647" ht="14.25">
      <c r="B1647" s="23"/>
    </row>
    <row r="1648" ht="14.25">
      <c r="B1648" s="23"/>
    </row>
    <row r="1649" ht="14.25">
      <c r="B1649" s="23"/>
    </row>
    <row r="1650" ht="14.25">
      <c r="B1650" s="23"/>
    </row>
    <row r="1651" ht="14.25">
      <c r="B1651" s="23"/>
    </row>
    <row r="1652" ht="14.25">
      <c r="B1652" s="23"/>
    </row>
    <row r="1653" ht="14.25">
      <c r="B1653" s="23"/>
    </row>
    <row r="1654" ht="14.25">
      <c r="B1654" s="23"/>
    </row>
    <row r="1655" ht="14.25">
      <c r="B1655" s="23"/>
    </row>
    <row r="1656" ht="14.25">
      <c r="B1656" s="23"/>
    </row>
    <row r="1657" ht="14.25">
      <c r="B1657" s="23"/>
    </row>
    <row r="1658" ht="14.25">
      <c r="B1658" s="23"/>
    </row>
    <row r="1659" ht="14.25">
      <c r="B1659" s="23"/>
    </row>
    <row r="1660" ht="14.25">
      <c r="B1660" s="23"/>
    </row>
    <row r="1661" ht="14.25">
      <c r="B1661" s="23"/>
    </row>
    <row r="1662" ht="14.25">
      <c r="B1662" s="23"/>
    </row>
    <row r="1663" ht="14.25">
      <c r="B1663" s="23"/>
    </row>
    <row r="1664" ht="14.25">
      <c r="B1664" s="23"/>
    </row>
    <row r="1665" ht="14.25">
      <c r="B1665" s="23"/>
    </row>
    <row r="1666" ht="14.25">
      <c r="B1666" s="23"/>
    </row>
    <row r="1667" ht="14.25">
      <c r="B1667" s="23"/>
    </row>
    <row r="1668" ht="14.25">
      <c r="B1668" s="23"/>
    </row>
    <row r="1669" ht="14.25">
      <c r="B1669" s="23"/>
    </row>
    <row r="1670" ht="14.25">
      <c r="B1670" s="23"/>
    </row>
    <row r="1671" ht="14.25">
      <c r="B1671" s="23"/>
    </row>
    <row r="1672" ht="14.25">
      <c r="B1672" s="23"/>
    </row>
    <row r="1673" ht="14.25">
      <c r="B1673" s="23"/>
    </row>
    <row r="1674" ht="14.25">
      <c r="B1674" s="23"/>
    </row>
    <row r="1675" ht="14.25">
      <c r="B1675" s="23"/>
    </row>
    <row r="1676" ht="14.25">
      <c r="B1676" s="23"/>
    </row>
    <row r="1677" ht="14.25">
      <c r="B1677" s="23"/>
    </row>
    <row r="1678" ht="14.25">
      <c r="B1678" s="23"/>
    </row>
    <row r="1679" ht="14.25">
      <c r="B1679" s="23"/>
    </row>
    <row r="1680" ht="14.25">
      <c r="B1680" s="23"/>
    </row>
    <row r="1681" ht="14.25">
      <c r="B1681" s="23"/>
    </row>
    <row r="1682" ht="14.25">
      <c r="B1682" s="23"/>
    </row>
    <row r="1683" ht="14.25">
      <c r="B1683" s="23"/>
    </row>
    <row r="1684" ht="14.25">
      <c r="B1684" s="23"/>
    </row>
    <row r="1685" ht="14.25">
      <c r="B1685" s="23"/>
    </row>
    <row r="1686" ht="14.25">
      <c r="B1686" s="23"/>
    </row>
    <row r="1687" ht="14.25">
      <c r="B1687" s="23"/>
    </row>
    <row r="1688" ht="14.25">
      <c r="B1688" s="23"/>
    </row>
    <row r="1689" ht="14.25">
      <c r="B1689" s="23"/>
    </row>
    <row r="1690" ht="14.25">
      <c r="B1690" s="23"/>
    </row>
    <row r="1691" ht="14.25">
      <c r="B1691" s="23"/>
    </row>
    <row r="1692" ht="14.25">
      <c r="B1692" s="23"/>
    </row>
    <row r="1693" ht="14.25">
      <c r="B1693" s="23"/>
    </row>
    <row r="1694" ht="14.25">
      <c r="B1694" s="23"/>
    </row>
    <row r="1695" ht="14.25">
      <c r="B1695" s="23"/>
    </row>
    <row r="1696" ht="14.25">
      <c r="B1696" s="23"/>
    </row>
    <row r="1697" ht="14.25">
      <c r="B1697" s="23"/>
    </row>
    <row r="1698" ht="14.25">
      <c r="B1698" s="23"/>
    </row>
    <row r="1699" ht="14.25">
      <c r="B1699" s="23"/>
    </row>
    <row r="1700" ht="14.25">
      <c r="B1700" s="23"/>
    </row>
    <row r="1701" ht="14.25">
      <c r="B1701" s="23"/>
    </row>
    <row r="1702" ht="14.25">
      <c r="B1702" s="23"/>
    </row>
    <row r="1703" ht="14.25">
      <c r="B1703" s="23"/>
    </row>
    <row r="1704" ht="14.25">
      <c r="B1704" s="23"/>
    </row>
    <row r="1705" ht="14.25">
      <c r="B1705" s="23"/>
    </row>
    <row r="1706" ht="14.25">
      <c r="B1706" s="23"/>
    </row>
    <row r="1707" ht="14.25">
      <c r="B1707" s="23"/>
    </row>
    <row r="1708" ht="14.25">
      <c r="B1708" s="23"/>
    </row>
    <row r="1709" ht="14.25">
      <c r="B1709" s="23"/>
    </row>
    <row r="1710" ht="14.25">
      <c r="B1710" s="23"/>
    </row>
    <row r="1711" ht="14.25">
      <c r="B1711" s="23"/>
    </row>
    <row r="1712" ht="14.25">
      <c r="B1712" s="23"/>
    </row>
    <row r="1713" ht="14.25">
      <c r="B1713" s="23"/>
    </row>
    <row r="1714" ht="14.25">
      <c r="B1714" s="23"/>
    </row>
    <row r="1715" ht="14.25">
      <c r="B1715" s="23"/>
    </row>
    <row r="1716" ht="14.25">
      <c r="B1716" s="23"/>
    </row>
    <row r="1717" ht="14.25">
      <c r="B1717" s="23"/>
    </row>
    <row r="1718" ht="14.25">
      <c r="B1718" s="23"/>
    </row>
    <row r="1719" ht="14.25">
      <c r="B1719" s="23"/>
    </row>
    <row r="1720" ht="14.25">
      <c r="B1720" s="23"/>
    </row>
    <row r="1721" ht="14.25">
      <c r="B1721" s="23"/>
    </row>
    <row r="1722" ht="14.25">
      <c r="B1722" s="23"/>
    </row>
    <row r="1723" ht="14.25">
      <c r="B1723" s="23"/>
    </row>
    <row r="1724" ht="14.25">
      <c r="B1724" s="23"/>
    </row>
    <row r="1725" ht="14.25">
      <c r="B1725" s="23"/>
    </row>
    <row r="1726" ht="14.25">
      <c r="B1726" s="23"/>
    </row>
    <row r="1727" ht="14.25">
      <c r="B1727" s="23"/>
    </row>
    <row r="1728" ht="14.25">
      <c r="B1728" s="23"/>
    </row>
    <row r="1729" ht="14.25">
      <c r="B1729" s="23"/>
    </row>
    <row r="1730" ht="14.25">
      <c r="B1730" s="23"/>
    </row>
    <row r="1731" ht="14.25">
      <c r="B1731" s="23"/>
    </row>
    <row r="1732" ht="14.25">
      <c r="B1732" s="23"/>
    </row>
    <row r="1733" ht="14.25">
      <c r="B1733" s="23"/>
    </row>
    <row r="1734" ht="14.25">
      <c r="B1734" s="23"/>
    </row>
    <row r="1735" ht="14.25">
      <c r="B1735" s="23"/>
    </row>
    <row r="1736" ht="14.25">
      <c r="B1736" s="23"/>
    </row>
    <row r="1737" ht="14.25">
      <c r="B1737" s="23"/>
    </row>
    <row r="1738" ht="14.25">
      <c r="B1738" s="23"/>
    </row>
    <row r="1739" ht="14.25">
      <c r="B1739" s="23"/>
    </row>
    <row r="1740" ht="14.25">
      <c r="B1740" s="23"/>
    </row>
    <row r="1741" ht="14.25">
      <c r="B1741" s="23"/>
    </row>
    <row r="1742" ht="14.25">
      <c r="B1742" s="23"/>
    </row>
    <row r="1743" ht="14.25">
      <c r="B1743" s="23"/>
    </row>
    <row r="1744" ht="14.25">
      <c r="B1744" s="23"/>
    </row>
    <row r="1745" ht="14.25">
      <c r="B1745" s="23"/>
    </row>
    <row r="1746" ht="14.25">
      <c r="B1746" s="23"/>
    </row>
    <row r="1747" ht="14.25">
      <c r="B1747" s="23"/>
    </row>
    <row r="1748" ht="14.25">
      <c r="B1748" s="23"/>
    </row>
    <row r="1749" ht="14.25">
      <c r="B1749" s="23"/>
    </row>
    <row r="1750" ht="14.25">
      <c r="B1750" s="23"/>
    </row>
    <row r="1751" ht="14.25">
      <c r="B1751" s="23"/>
    </row>
    <row r="1752" ht="14.25">
      <c r="B1752" s="23"/>
    </row>
    <row r="1753" ht="14.25">
      <c r="B1753" s="23"/>
    </row>
    <row r="1754" ht="14.25">
      <c r="B1754" s="23"/>
    </row>
    <row r="1755" ht="14.25">
      <c r="B1755" s="23"/>
    </row>
    <row r="1756" ht="14.25">
      <c r="B1756" s="23"/>
    </row>
    <row r="1757" ht="14.25">
      <c r="B1757" s="23"/>
    </row>
    <row r="1758" ht="14.25">
      <c r="B1758" s="23"/>
    </row>
    <row r="1759" ht="14.25">
      <c r="B1759" s="23"/>
    </row>
    <row r="1760" ht="14.25">
      <c r="B1760" s="23"/>
    </row>
    <row r="1761" ht="14.25">
      <c r="B1761" s="23"/>
    </row>
    <row r="1762" ht="14.25">
      <c r="B1762" s="23"/>
    </row>
    <row r="1763" ht="14.25">
      <c r="B1763" s="23"/>
    </row>
    <row r="1764" ht="14.25">
      <c r="B1764" s="23"/>
    </row>
    <row r="1765" ht="14.25">
      <c r="B1765" s="23"/>
    </row>
    <row r="1766" ht="14.25">
      <c r="B1766" s="23"/>
    </row>
    <row r="1767" ht="14.25">
      <c r="B1767" s="23"/>
    </row>
    <row r="1768" ht="14.25">
      <c r="B1768" s="23"/>
    </row>
    <row r="1769" ht="14.25">
      <c r="B1769" s="23"/>
    </row>
    <row r="1770" ht="14.25">
      <c r="B1770" s="23"/>
    </row>
    <row r="1771" ht="14.25">
      <c r="B1771" s="23"/>
    </row>
    <row r="1772" ht="14.25">
      <c r="B1772" s="23"/>
    </row>
    <row r="1773" ht="14.25">
      <c r="B1773" s="23"/>
    </row>
    <row r="1774" ht="14.25">
      <c r="B1774" s="23"/>
    </row>
    <row r="1775" ht="14.25">
      <c r="B1775" s="23"/>
    </row>
    <row r="1776" ht="14.25">
      <c r="B1776" s="23"/>
    </row>
    <row r="1777" ht="14.25">
      <c r="B1777" s="23"/>
    </row>
    <row r="1778" ht="14.25">
      <c r="B1778" s="23"/>
    </row>
    <row r="1779" ht="14.25">
      <c r="B1779" s="23"/>
    </row>
    <row r="1780" ht="14.25">
      <c r="B1780" s="23"/>
    </row>
    <row r="1781" ht="14.25">
      <c r="B1781" s="23"/>
    </row>
    <row r="1782" ht="14.25">
      <c r="B1782" s="23"/>
    </row>
    <row r="1783" ht="14.25">
      <c r="B1783" s="23"/>
    </row>
    <row r="1784" ht="14.25">
      <c r="B1784" s="23"/>
    </row>
    <row r="1785" ht="14.25">
      <c r="B1785" s="23"/>
    </row>
    <row r="1786" ht="14.25">
      <c r="B1786" s="23"/>
    </row>
    <row r="1787" ht="14.25">
      <c r="B1787" s="23"/>
    </row>
  </sheetData>
  <printOptions/>
  <pageMargins left="0.75" right="0.75" top="1" bottom="1" header="0.512" footer="0.512"/>
  <pageSetup orientation="portrait" paperSize="9"/>
</worksheet>
</file>

<file path=xl/worksheets/sheet10.xml><?xml version="1.0" encoding="utf-8"?>
<worksheet xmlns="http://schemas.openxmlformats.org/spreadsheetml/2006/main" xmlns:r="http://schemas.openxmlformats.org/officeDocument/2006/relationships">
  <dimension ref="A1:P59"/>
  <sheetViews>
    <sheetView workbookViewId="0" topLeftCell="A1">
      <selection activeCell="J3" sqref="J3"/>
    </sheetView>
  </sheetViews>
  <sheetFormatPr defaultColWidth="8.796875" defaultRowHeight="15"/>
  <cols>
    <col min="1" max="1" width="7.8984375" style="0" bestFit="1" customWidth="1"/>
    <col min="2" max="2" width="5" style="0" bestFit="1" customWidth="1"/>
    <col min="3" max="3" width="4.59765625" style="0" bestFit="1" customWidth="1"/>
    <col min="4" max="4" width="5.59765625" style="0" bestFit="1" customWidth="1"/>
    <col min="5" max="5" width="1.69921875" style="0" customWidth="1"/>
    <col min="6" max="6" width="5.59765625" style="0" bestFit="1" customWidth="1"/>
    <col min="7" max="7" width="7.09765625" style="0" bestFit="1" customWidth="1"/>
    <col min="8" max="8" width="6.8984375" style="0" customWidth="1"/>
    <col min="9" max="9" width="6.3984375" style="0" customWidth="1"/>
    <col min="10" max="10" width="6.59765625" style="0" bestFit="1" customWidth="1"/>
    <col min="11" max="11" width="11.59765625" style="0" bestFit="1" customWidth="1"/>
    <col min="12" max="12" width="8.59765625" style="0" bestFit="1" customWidth="1"/>
    <col min="13" max="16384" width="13" style="0" customWidth="1"/>
  </cols>
  <sheetData>
    <row r="1" ht="14.25">
      <c r="A1" t="s">
        <v>245</v>
      </c>
    </row>
    <row r="2" spans="1:16" ht="40.5" customHeight="1">
      <c r="A2" t="s">
        <v>246</v>
      </c>
      <c r="F2" s="257"/>
      <c r="G2" s="371" t="s">
        <v>233</v>
      </c>
      <c r="H2" s="371"/>
      <c r="I2" s="371"/>
      <c r="K2" s="368" t="s">
        <v>234</v>
      </c>
      <c r="L2" s="368"/>
      <c r="M2" s="368"/>
      <c r="N2" s="368"/>
      <c r="O2" s="368"/>
      <c r="P2" s="368"/>
    </row>
    <row r="3" spans="1:16" ht="162.75" customHeight="1">
      <c r="A3" t="s">
        <v>235</v>
      </c>
      <c r="B3" t="s">
        <v>236</v>
      </c>
      <c r="C3" t="s">
        <v>247</v>
      </c>
      <c r="D3" s="258" t="s">
        <v>237</v>
      </c>
      <c r="F3" s="258" t="s">
        <v>238</v>
      </c>
      <c r="G3" s="259">
        <v>1.7</v>
      </c>
      <c r="H3">
        <v>1.5</v>
      </c>
      <c r="I3">
        <v>1.2</v>
      </c>
      <c r="J3" s="260" t="s">
        <v>239</v>
      </c>
      <c r="K3" s="261">
        <v>1.7</v>
      </c>
      <c r="L3" t="s">
        <v>240</v>
      </c>
      <c r="M3" s="262">
        <v>1.5</v>
      </c>
      <c r="N3" t="s">
        <v>240</v>
      </c>
      <c r="O3" s="262">
        <v>1.2</v>
      </c>
      <c r="P3" t="s">
        <v>240</v>
      </c>
    </row>
    <row r="4" spans="1:16" ht="14.25">
      <c r="A4">
        <v>5</v>
      </c>
      <c r="B4">
        <v>5</v>
      </c>
      <c r="C4" s="263">
        <f aca="true" t="shared" si="0" ref="C4:C12">$A$4*B4/(2*($A$4+B4))</f>
        <v>1.25</v>
      </c>
      <c r="D4" s="263">
        <v>12.386000000000001</v>
      </c>
      <c r="F4" s="263">
        <f aca="true" t="shared" si="1" ref="F4:F12">2*$A$4*B4/($A$4+B4)</f>
        <v>5</v>
      </c>
      <c r="G4" s="263">
        <f aca="true" t="shared" si="2" ref="G4:G12">($G$3+1)*$A$4*B4/($G$3*$A$4+B4)</f>
        <v>5</v>
      </c>
      <c r="H4" s="263">
        <f aca="true" t="shared" si="3" ref="H4:H12">($H$3+1)*$A$4*B4/($H$3*$A$4+B4)</f>
        <v>5</v>
      </c>
      <c r="I4" s="263">
        <f aca="true" t="shared" si="4" ref="I4:I12">($I$3+1)*$A$4*B4/($I$3*$A$4+B4)</f>
        <v>5</v>
      </c>
      <c r="J4" s="264">
        <f aca="true" t="shared" si="5" ref="J4:J23">D4/$D$13</f>
        <v>0.9627671978235524</v>
      </c>
      <c r="K4" s="265">
        <f aca="true" t="shared" si="6" ref="K4:K43">-0.0000001707574*G4^4+0.00001976026*G4^3-0.0008597454*G4^2+0.01717314*G4+0.895843</f>
        <v>0.9625783741249999</v>
      </c>
      <c r="L4" s="263">
        <f aca="true" t="shared" si="7" ref="L4:L30">(K4-J4)/J4*100</f>
        <v>-0.019612601985121717</v>
      </c>
      <c r="M4" s="265">
        <f aca="true" t="shared" si="8" ref="M4:M43">-0.0000001707574*H4^4+0.00001976026*H4^3-0.0008597454*H4^2+0.01717314*H4+0.895843</f>
        <v>0.9625783741249999</v>
      </c>
      <c r="N4" s="263">
        <f aca="true" t="shared" si="9" ref="N4:N30">(M4-J4)/J4*100</f>
        <v>-0.019612601985121717</v>
      </c>
      <c r="O4" s="265">
        <f aca="true" t="shared" si="10" ref="O4:O43">-0.0000001707574*I4^4+0.00001976026*I4^3-0.0008597454*I4^2+0.01717314*I4+0.895843</f>
        <v>0.9625783741249999</v>
      </c>
      <c r="P4" s="263">
        <f aca="true" t="shared" si="11" ref="P4:P30">(O4-J4)/J4*100</f>
        <v>-0.019612601985121717</v>
      </c>
    </row>
    <row r="5" spans="2:16" ht="14.25">
      <c r="B5">
        <v>6</v>
      </c>
      <c r="C5" s="263">
        <f t="shared" si="0"/>
        <v>1.3636363636363635</v>
      </c>
      <c r="D5" s="263">
        <v>12.457999999999998</v>
      </c>
      <c r="F5" s="263">
        <f t="shared" si="1"/>
        <v>5.454545454545454</v>
      </c>
      <c r="G5" s="263">
        <f t="shared" si="2"/>
        <v>5.586206896551724</v>
      </c>
      <c r="H5" s="263">
        <f t="shared" si="3"/>
        <v>5.555555555555555</v>
      </c>
      <c r="I5" s="263">
        <f t="shared" si="4"/>
        <v>5.5</v>
      </c>
      <c r="J5" s="264">
        <f t="shared" si="5"/>
        <v>0.9683637776914107</v>
      </c>
      <c r="K5" s="265">
        <f t="shared" si="6"/>
        <v>0.9682251056527684</v>
      </c>
      <c r="L5" s="263">
        <f t="shared" si="7"/>
        <v>-0.014320242230957667</v>
      </c>
      <c r="M5" s="265">
        <f t="shared" si="8"/>
        <v>0.9679395658055174</v>
      </c>
      <c r="N5" s="263">
        <f t="shared" si="9"/>
        <v>-0.04380707908184885</v>
      </c>
      <c r="O5" s="265">
        <f t="shared" si="10"/>
        <v>0.9674193312141625</v>
      </c>
      <c r="P5" s="263">
        <f t="shared" si="11"/>
        <v>-0.09753013268420664</v>
      </c>
    </row>
    <row r="6" spans="2:16" ht="14.25">
      <c r="B6">
        <v>8</v>
      </c>
      <c r="C6" s="263">
        <f t="shared" si="0"/>
        <v>1.5384615384615385</v>
      </c>
      <c r="D6" s="263">
        <v>12.572</v>
      </c>
      <c r="F6" s="263">
        <f t="shared" si="1"/>
        <v>6.153846153846154</v>
      </c>
      <c r="G6" s="263">
        <f t="shared" si="2"/>
        <v>6.545454545454546</v>
      </c>
      <c r="H6" s="263">
        <f t="shared" si="3"/>
        <v>6.451612903225806</v>
      </c>
      <c r="I6" s="263">
        <f t="shared" si="4"/>
        <v>6.285714285714286</v>
      </c>
      <c r="J6" s="264">
        <f t="shared" si="5"/>
        <v>0.9772250291488535</v>
      </c>
      <c r="K6" s="265">
        <f t="shared" si="6"/>
        <v>0.9766428331319681</v>
      </c>
      <c r="L6" s="263">
        <f t="shared" si="7"/>
        <v>-0.05957645368461799</v>
      </c>
      <c r="M6" s="265">
        <f t="shared" si="8"/>
        <v>0.9758625363310633</v>
      </c>
      <c r="N6" s="263">
        <f t="shared" si="9"/>
        <v>-0.13942467468079636</v>
      </c>
      <c r="O6" s="265">
        <f t="shared" si="10"/>
        <v>0.9744606310043188</v>
      </c>
      <c r="P6" s="263">
        <f t="shared" si="11"/>
        <v>-0.28288245409989216</v>
      </c>
    </row>
    <row r="7" spans="2:16" ht="14.25">
      <c r="B7">
        <v>10</v>
      </c>
      <c r="C7" s="263">
        <f t="shared" si="0"/>
        <v>1.6666666666666667</v>
      </c>
      <c r="D7" s="263">
        <v>12.66</v>
      </c>
      <c r="F7" s="263">
        <f t="shared" si="1"/>
        <v>6.666666666666667</v>
      </c>
      <c r="G7" s="263">
        <f t="shared" si="2"/>
        <v>7.297297297297297</v>
      </c>
      <c r="H7" s="263">
        <f t="shared" si="3"/>
        <v>7.142857142857143</v>
      </c>
      <c r="I7" s="263">
        <f t="shared" si="4"/>
        <v>6.875</v>
      </c>
      <c r="J7" s="264">
        <f t="shared" si="5"/>
        <v>0.9840652934317917</v>
      </c>
      <c r="K7" s="265">
        <f t="shared" si="6"/>
        <v>0.9825729334983418</v>
      </c>
      <c r="L7" s="263">
        <f t="shared" si="7"/>
        <v>-0.15165253194180567</v>
      </c>
      <c r="M7" s="265">
        <f t="shared" si="8"/>
        <v>0.9814004899000416</v>
      </c>
      <c r="N7" s="263">
        <f t="shared" si="9"/>
        <v>-0.2707953983883532</v>
      </c>
      <c r="O7" s="265">
        <f t="shared" si="10"/>
        <v>0.9793115747281799</v>
      </c>
      <c r="P7" s="263">
        <f t="shared" si="11"/>
        <v>-0.4830694401419154</v>
      </c>
    </row>
    <row r="8" spans="2:16" ht="14.25">
      <c r="B8">
        <v>15</v>
      </c>
      <c r="C8" s="263">
        <f t="shared" si="0"/>
        <v>1.875</v>
      </c>
      <c r="D8" s="263">
        <v>12.761999999999999</v>
      </c>
      <c r="F8" s="263">
        <f t="shared" si="1"/>
        <v>7.5</v>
      </c>
      <c r="G8" s="263">
        <f t="shared" si="2"/>
        <v>8.617021276595745</v>
      </c>
      <c r="H8" s="263">
        <f t="shared" si="3"/>
        <v>8.333333333333334</v>
      </c>
      <c r="I8" s="263">
        <f t="shared" si="4"/>
        <v>7.857142857142857</v>
      </c>
      <c r="J8" s="264">
        <f t="shared" si="5"/>
        <v>0.9919937815779245</v>
      </c>
      <c r="K8" s="265">
        <f t="shared" si="6"/>
        <v>0.9916875239365666</v>
      </c>
      <c r="L8" s="263">
        <f t="shared" si="7"/>
        <v>-0.030872939633834348</v>
      </c>
      <c r="M8" s="265">
        <f t="shared" si="8"/>
        <v>0.9898598111496912</v>
      </c>
      <c r="N8" s="263">
        <f t="shared" si="9"/>
        <v>-0.21511933520781215</v>
      </c>
      <c r="O8" s="265">
        <f t="shared" si="10"/>
        <v>0.9866327876110474</v>
      </c>
      <c r="P8" s="263">
        <f t="shared" si="11"/>
        <v>-0.5404261666186598</v>
      </c>
    </row>
    <row r="9" spans="2:16" ht="14.25">
      <c r="B9">
        <v>20</v>
      </c>
      <c r="C9" s="263">
        <f t="shared" si="0"/>
        <v>2</v>
      </c>
      <c r="D9" s="263">
        <v>12.81</v>
      </c>
      <c r="F9" s="263">
        <f t="shared" si="1"/>
        <v>8</v>
      </c>
      <c r="G9" s="263">
        <f t="shared" si="2"/>
        <v>9.473684210526315</v>
      </c>
      <c r="H9" s="263">
        <f t="shared" si="3"/>
        <v>9.090909090909092</v>
      </c>
      <c r="I9" s="263">
        <f t="shared" si="4"/>
        <v>8.461538461538462</v>
      </c>
      <c r="J9" s="264">
        <f t="shared" si="5"/>
        <v>0.9957248348231637</v>
      </c>
      <c r="K9" s="265">
        <f t="shared" si="6"/>
        <v>0.9967992281757813</v>
      </c>
      <c r="L9" s="263">
        <f t="shared" si="7"/>
        <v>0.10790062827030081</v>
      </c>
      <c r="M9" s="265">
        <f t="shared" si="8"/>
        <v>0.9945889954921111</v>
      </c>
      <c r="N9" s="263">
        <f t="shared" si="9"/>
        <v>-0.11407160807174867</v>
      </c>
      <c r="O9" s="265">
        <f t="shared" si="10"/>
        <v>0.9906943904690312</v>
      </c>
      <c r="P9" s="263">
        <f t="shared" si="11"/>
        <v>-0.5052042671031554</v>
      </c>
    </row>
    <row r="10" spans="2:16" ht="14.25">
      <c r="B10">
        <v>30</v>
      </c>
      <c r="C10" s="263">
        <f t="shared" si="0"/>
        <v>2.142857142857143</v>
      </c>
      <c r="D10" s="263">
        <v>12.852</v>
      </c>
      <c r="F10" s="263">
        <f t="shared" si="1"/>
        <v>8.571428571428571</v>
      </c>
      <c r="G10" s="263">
        <f t="shared" si="2"/>
        <v>10.519480519480519</v>
      </c>
      <c r="H10" s="263">
        <f t="shared" si="3"/>
        <v>10</v>
      </c>
      <c r="I10" s="263">
        <f t="shared" si="4"/>
        <v>9.166666666666666</v>
      </c>
      <c r="J10" s="264">
        <f t="shared" si="5"/>
        <v>0.9989895064127478</v>
      </c>
      <c r="K10" s="265">
        <f t="shared" si="6"/>
        <v>1.0022680544537215</v>
      </c>
      <c r="L10" s="263">
        <f t="shared" si="7"/>
        <v>0.3281864343847406</v>
      </c>
      <c r="M10" s="265">
        <f t="shared" si="8"/>
        <v>0.999652546</v>
      </c>
      <c r="N10" s="263">
        <f t="shared" si="9"/>
        <v>0.0663710262215986</v>
      </c>
      <c r="O10" s="265">
        <f t="shared" si="10"/>
        <v>0.9950357251169946</v>
      </c>
      <c r="P10" s="263">
        <f t="shared" si="11"/>
        <v>-0.39577806076769984</v>
      </c>
    </row>
    <row r="11" spans="2:16" ht="14.25">
      <c r="B11">
        <v>35</v>
      </c>
      <c r="C11" s="263">
        <f t="shared" si="0"/>
        <v>2.1875</v>
      </c>
      <c r="D11" s="263">
        <v>12.8572</v>
      </c>
      <c r="F11" s="263">
        <f t="shared" si="1"/>
        <v>8.75</v>
      </c>
      <c r="G11" s="263">
        <f t="shared" si="2"/>
        <v>10.862068965517242</v>
      </c>
      <c r="H11" s="263">
        <f t="shared" si="3"/>
        <v>10.294117647058824</v>
      </c>
      <c r="I11" s="263">
        <f t="shared" si="4"/>
        <v>9.390243902439025</v>
      </c>
      <c r="J11" s="264">
        <f t="shared" si="5"/>
        <v>0.9993937038476487</v>
      </c>
      <c r="K11" s="265">
        <f t="shared" si="6"/>
        <v>1.0038890448437312</v>
      </c>
      <c r="L11" s="263">
        <f t="shared" si="7"/>
        <v>0.44980681574994147</v>
      </c>
      <c r="M11" s="265">
        <f t="shared" si="8"/>
        <v>1.001157178307888</v>
      </c>
      <c r="N11" s="263">
        <f t="shared" si="9"/>
        <v>0.1764544296657106</v>
      </c>
      <c r="O11" s="265">
        <f t="shared" si="10"/>
        <v>0.9963273231012721</v>
      </c>
      <c r="P11" s="263">
        <f t="shared" si="11"/>
        <v>-0.3068241009094852</v>
      </c>
    </row>
    <row r="12" spans="2:16" ht="14.25">
      <c r="B12">
        <v>40</v>
      </c>
      <c r="C12" s="263">
        <f t="shared" si="0"/>
        <v>2.2222222222222223</v>
      </c>
      <c r="D12" s="263">
        <v>12.86</v>
      </c>
      <c r="F12" s="263">
        <f t="shared" si="1"/>
        <v>8.88888888888889</v>
      </c>
      <c r="G12" s="263">
        <f t="shared" si="2"/>
        <v>11.1340206185567</v>
      </c>
      <c r="H12" s="263">
        <f t="shared" si="3"/>
        <v>10.526315789473685</v>
      </c>
      <c r="I12" s="263">
        <f t="shared" si="4"/>
        <v>9.565217391304348</v>
      </c>
      <c r="J12" s="264">
        <f t="shared" si="5"/>
        <v>0.9996113486202876</v>
      </c>
      <c r="K12" s="265">
        <f t="shared" si="6"/>
        <v>1.0051193885469814</v>
      </c>
      <c r="L12" s="263">
        <f t="shared" si="7"/>
        <v>0.551018146632315</v>
      </c>
      <c r="M12" s="265">
        <f t="shared" si="8"/>
        <v>1.0023011882889172</v>
      </c>
      <c r="N12" s="263">
        <f t="shared" si="9"/>
        <v>0.2690885484986067</v>
      </c>
      <c r="O12" s="265">
        <f t="shared" si="10"/>
        <v>0.9973106573491947</v>
      </c>
      <c r="P12" s="263">
        <f t="shared" si="11"/>
        <v>-0.23015857855839855</v>
      </c>
    </row>
    <row r="13" spans="1:16" ht="14.25">
      <c r="A13">
        <v>10</v>
      </c>
      <c r="B13">
        <v>10</v>
      </c>
      <c r="C13" s="263">
        <f aca="true" t="shared" si="12" ref="C13:C19">$A$13*B13/(2*($A$13+B13))</f>
        <v>2.5</v>
      </c>
      <c r="D13" s="263">
        <v>12.865</v>
      </c>
      <c r="F13" s="263">
        <f aca="true" t="shared" si="13" ref="F13:F19">2*$A$13*B13/($A$13+B13)</f>
        <v>10</v>
      </c>
      <c r="G13" s="263">
        <f aca="true" t="shared" si="14" ref="G13:G19">($G$3+1)*$A$13*B13/($G$3*$A$13+B13)</f>
        <v>10</v>
      </c>
      <c r="H13" s="263">
        <f aca="true" t="shared" si="15" ref="H13:H19">($H$3+1)*$A$13*B13/($H$3*$A$13+B13)</f>
        <v>10</v>
      </c>
      <c r="I13" s="263">
        <f aca="true" t="shared" si="16" ref="I13:I19">($I$3+1)*$A$13*B13/($I$3*$A$13+B13)</f>
        <v>10</v>
      </c>
      <c r="J13" s="264">
        <f t="shared" si="5"/>
        <v>1</v>
      </c>
      <c r="K13" s="265">
        <f t="shared" si="6"/>
        <v>0.999652546</v>
      </c>
      <c r="L13" s="263">
        <f t="shared" si="7"/>
        <v>-0.03474540000000248</v>
      </c>
      <c r="M13" s="265">
        <f t="shared" si="8"/>
        <v>0.999652546</v>
      </c>
      <c r="N13" s="263">
        <f t="shared" si="9"/>
        <v>-0.03474540000000248</v>
      </c>
      <c r="O13" s="265">
        <f t="shared" si="10"/>
        <v>0.999652546</v>
      </c>
      <c r="P13" s="263">
        <f t="shared" si="11"/>
        <v>-0.03474540000000248</v>
      </c>
    </row>
    <row r="14" spans="2:16" ht="14.25">
      <c r="B14">
        <v>15</v>
      </c>
      <c r="C14" s="263">
        <f t="shared" si="12"/>
        <v>3</v>
      </c>
      <c r="D14" s="263">
        <v>13.015</v>
      </c>
      <c r="F14" s="263">
        <f t="shared" si="13"/>
        <v>12</v>
      </c>
      <c r="G14" s="263">
        <f t="shared" si="14"/>
        <v>12.65625</v>
      </c>
      <c r="H14" s="263">
        <f t="shared" si="15"/>
        <v>12.5</v>
      </c>
      <c r="I14" s="263">
        <f t="shared" si="16"/>
        <v>12.222222222222221</v>
      </c>
      <c r="J14" s="264">
        <f t="shared" si="5"/>
        <v>1.011659541391372</v>
      </c>
      <c r="K14" s="265">
        <f t="shared" si="6"/>
        <v>1.011154406020924</v>
      </c>
      <c r="L14" s="263">
        <f t="shared" si="7"/>
        <v>-0.049931360282848614</v>
      </c>
      <c r="M14" s="265">
        <f t="shared" si="8"/>
        <v>1.0105974072265624</v>
      </c>
      <c r="N14" s="263">
        <f t="shared" si="9"/>
        <v>-0.1049892895142185</v>
      </c>
      <c r="O14" s="265">
        <f t="shared" si="10"/>
        <v>1.0095734059847583</v>
      </c>
      <c r="P14" s="263">
        <f t="shared" si="11"/>
        <v>-0.20620923554426165</v>
      </c>
    </row>
    <row r="15" spans="2:16" ht="14.25">
      <c r="B15">
        <v>20</v>
      </c>
      <c r="C15" s="263">
        <f t="shared" si="12"/>
        <v>3.3333333333333335</v>
      </c>
      <c r="D15" s="263">
        <v>13.0875</v>
      </c>
      <c r="F15" s="263">
        <f t="shared" si="13"/>
        <v>13.333333333333334</v>
      </c>
      <c r="G15" s="263">
        <f t="shared" si="14"/>
        <v>14.594594594594595</v>
      </c>
      <c r="H15" s="263">
        <f t="shared" si="15"/>
        <v>14.285714285714286</v>
      </c>
      <c r="I15" s="263">
        <f t="shared" si="16"/>
        <v>13.75</v>
      </c>
      <c r="J15" s="264">
        <f t="shared" si="5"/>
        <v>1.0172949863972016</v>
      </c>
      <c r="K15" s="265">
        <f t="shared" si="6"/>
        <v>1.0170314476233235</v>
      </c>
      <c r="L15" s="263">
        <f t="shared" si="7"/>
        <v>-0.025905836301367745</v>
      </c>
      <c r="M15" s="265">
        <f t="shared" si="8"/>
        <v>1.016213485630987</v>
      </c>
      <c r="N15" s="263">
        <f t="shared" si="9"/>
        <v>-0.10631142202369355</v>
      </c>
      <c r="O15" s="265">
        <f t="shared" si="10"/>
        <v>1.0146933575649413</v>
      </c>
      <c r="P15" s="263">
        <f t="shared" si="11"/>
        <v>-0.25573986572706214</v>
      </c>
    </row>
    <row r="16" spans="2:16" ht="14.25">
      <c r="B16">
        <v>25</v>
      </c>
      <c r="C16" s="263">
        <f t="shared" si="12"/>
        <v>3.5714285714285716</v>
      </c>
      <c r="D16" s="263">
        <v>13.125</v>
      </c>
      <c r="F16" s="263">
        <f t="shared" si="13"/>
        <v>14.285714285714286</v>
      </c>
      <c r="G16" s="263">
        <f t="shared" si="14"/>
        <v>16.071428571428573</v>
      </c>
      <c r="H16" s="263">
        <f t="shared" si="15"/>
        <v>15.625</v>
      </c>
      <c r="I16" s="263">
        <f t="shared" si="16"/>
        <v>14.864864864864865</v>
      </c>
      <c r="J16" s="264">
        <f t="shared" si="5"/>
        <v>1.0202098717450447</v>
      </c>
      <c r="K16" s="265">
        <f t="shared" si="6"/>
        <v>1.0204104803926912</v>
      </c>
      <c r="L16" s="263">
        <f t="shared" si="7"/>
        <v>0.01966346858645336</v>
      </c>
      <c r="M16" s="265">
        <f t="shared" si="8"/>
        <v>1.0194760088233947</v>
      </c>
      <c r="N16" s="263">
        <f t="shared" si="9"/>
        <v>-0.07193254466306556</v>
      </c>
      <c r="O16" s="265">
        <f t="shared" si="10"/>
        <v>1.0177137944585604</v>
      </c>
      <c r="P16" s="263">
        <f t="shared" si="11"/>
        <v>-0.2446631184047353</v>
      </c>
    </row>
    <row r="17" spans="2:16" ht="14.25">
      <c r="B17">
        <v>30</v>
      </c>
      <c r="C17" s="263">
        <f t="shared" si="12"/>
        <v>3.75</v>
      </c>
      <c r="D17" s="263">
        <v>13.1475</v>
      </c>
      <c r="F17" s="263">
        <f t="shared" si="13"/>
        <v>15</v>
      </c>
      <c r="G17" s="263">
        <f t="shared" si="14"/>
        <v>17.23404255319149</v>
      </c>
      <c r="H17" s="263">
        <f t="shared" si="15"/>
        <v>16.666666666666668</v>
      </c>
      <c r="I17" s="263">
        <f t="shared" si="16"/>
        <v>15.714285714285714</v>
      </c>
      <c r="J17" s="264">
        <f t="shared" si="5"/>
        <v>1.0219588029537505</v>
      </c>
      <c r="K17" s="265">
        <f t="shared" si="6"/>
        <v>1.0225344174926405</v>
      </c>
      <c r="L17" s="263">
        <f t="shared" si="7"/>
        <v>0.05632463238501407</v>
      </c>
      <c r="M17" s="265">
        <f t="shared" si="8"/>
        <v>1.0215507932098764</v>
      </c>
      <c r="N17" s="263">
        <f t="shared" si="9"/>
        <v>-0.03992428488260507</v>
      </c>
      <c r="O17" s="265">
        <f t="shared" si="10"/>
        <v>1.0196686043423573</v>
      </c>
      <c r="P17" s="263">
        <f t="shared" si="11"/>
        <v>-0.22409891717493033</v>
      </c>
    </row>
    <row r="18" spans="2:16" ht="14.25">
      <c r="B18">
        <v>35</v>
      </c>
      <c r="C18" s="263">
        <f t="shared" si="12"/>
        <v>3.888888888888889</v>
      </c>
      <c r="D18" s="263">
        <v>13.16</v>
      </c>
      <c r="F18" s="263">
        <f t="shared" si="13"/>
        <v>15.555555555555555</v>
      </c>
      <c r="G18" s="263">
        <f t="shared" si="14"/>
        <v>18.173076923076923</v>
      </c>
      <c r="H18" s="263">
        <f t="shared" si="15"/>
        <v>17.5</v>
      </c>
      <c r="I18" s="263">
        <f t="shared" si="16"/>
        <v>16.382978723404257</v>
      </c>
      <c r="J18" s="264">
        <f t="shared" si="5"/>
        <v>1.0229304314030314</v>
      </c>
      <c r="K18" s="265">
        <f t="shared" si="6"/>
        <v>1.0239649658866024</v>
      </c>
      <c r="L18" s="263">
        <f t="shared" si="7"/>
        <v>0.10113439309376979</v>
      </c>
      <c r="M18" s="265">
        <f t="shared" si="8"/>
        <v>1.0229633882265623</v>
      </c>
      <c r="N18" s="263">
        <f t="shared" si="9"/>
        <v>0.0032218049751125393</v>
      </c>
      <c r="O18" s="265">
        <f t="shared" si="10"/>
        <v>1.0210218015300971</v>
      </c>
      <c r="P18" s="263">
        <f t="shared" si="11"/>
        <v>-0.18658452367248826</v>
      </c>
    </row>
    <row r="19" spans="2:16" ht="14.25">
      <c r="B19">
        <v>40</v>
      </c>
      <c r="C19" s="263">
        <f t="shared" si="12"/>
        <v>4</v>
      </c>
      <c r="D19" s="263">
        <v>13.163333333333332</v>
      </c>
      <c r="F19" s="263">
        <f t="shared" si="13"/>
        <v>16</v>
      </c>
      <c r="G19" s="263">
        <f t="shared" si="14"/>
        <v>18.94736842105263</v>
      </c>
      <c r="H19" s="263">
        <f t="shared" si="15"/>
        <v>18.181818181818183</v>
      </c>
      <c r="I19" s="263">
        <f t="shared" si="16"/>
        <v>16.923076923076923</v>
      </c>
      <c r="J19" s="264">
        <f t="shared" si="5"/>
        <v>1.0231895323228397</v>
      </c>
      <c r="K19" s="265">
        <f t="shared" si="6"/>
        <v>1.0249825119467775</v>
      </c>
      <c r="L19" s="263">
        <f t="shared" si="7"/>
        <v>0.17523435954894392</v>
      </c>
      <c r="M19" s="265">
        <f t="shared" si="8"/>
        <v>1.0239772238918106</v>
      </c>
      <c r="N19" s="263">
        <f t="shared" si="9"/>
        <v>0.07698393543790819</v>
      </c>
      <c r="O19" s="265">
        <f t="shared" si="10"/>
        <v>1.0220072375636706</v>
      </c>
      <c r="P19" s="263">
        <f t="shared" si="11"/>
        <v>-0.11554992714644466</v>
      </c>
    </row>
    <row r="20" spans="1:16" ht="14.25">
      <c r="A20">
        <v>15</v>
      </c>
      <c r="B20">
        <v>15</v>
      </c>
      <c r="C20" s="263">
        <f>$A$20*B20/(2*($A$20+B20))</f>
        <v>3.75</v>
      </c>
      <c r="D20" s="263">
        <v>13.095</v>
      </c>
      <c r="F20" s="263">
        <f>2*$A$20*B20/($A$20+B20)</f>
        <v>15</v>
      </c>
      <c r="G20" s="263">
        <f>($G$3+1)*$A$20*B20/($G$3*$A$20+B20)</f>
        <v>15</v>
      </c>
      <c r="H20" s="263">
        <f>($H$3+1)*$A$20*B20/($H$3*$A$20+B20)</f>
        <v>15</v>
      </c>
      <c r="I20" s="263">
        <f>($I$3+1)*$A$20*B20/($I$3*$A$20+B20)</f>
        <v>15</v>
      </c>
      <c r="J20" s="264">
        <f t="shared" si="5"/>
        <v>1.0178779634667703</v>
      </c>
      <c r="K20" s="265">
        <f t="shared" si="6"/>
        <v>1.0180436691249999</v>
      </c>
      <c r="L20" s="263">
        <f t="shared" si="7"/>
        <v>0.016279521138784097</v>
      </c>
      <c r="M20" s="265">
        <f t="shared" si="8"/>
        <v>1.0180436691249999</v>
      </c>
      <c r="N20" s="263">
        <f t="shared" si="9"/>
        <v>0.016279521138784097</v>
      </c>
      <c r="O20" s="265">
        <f t="shared" si="10"/>
        <v>1.0180436691249999</v>
      </c>
      <c r="P20" s="263">
        <f t="shared" si="11"/>
        <v>0.016279521138784097</v>
      </c>
    </row>
    <row r="21" spans="2:16" ht="14.25">
      <c r="B21">
        <v>20</v>
      </c>
      <c r="C21" s="263">
        <f>$A$20*B21/(2*($A$20+B21))</f>
        <v>4.285714285714286</v>
      </c>
      <c r="D21" s="263">
        <v>13.1775</v>
      </c>
      <c r="F21" s="263">
        <f>2*$A$20*B21/($A$20+B21)</f>
        <v>17.142857142857142</v>
      </c>
      <c r="G21" s="263">
        <f>($G$3+1)*$A$20*B21/($G$3*$A$20+B21)</f>
        <v>17.802197802197803</v>
      </c>
      <c r="H21" s="263">
        <f>($H$3+1)*$A$20*B21/($H$3*$A$20+B21)</f>
        <v>17.647058823529413</v>
      </c>
      <c r="I21" s="263">
        <f>($I$3+1)*$A$20*B21/($I$3*$A$20+B21)</f>
        <v>17.36842105263158</v>
      </c>
      <c r="J21" s="264">
        <f t="shared" si="5"/>
        <v>1.024290711232025</v>
      </c>
      <c r="K21" s="265">
        <f t="shared" si="6"/>
        <v>1.0234274908359051</v>
      </c>
      <c r="L21" s="263">
        <f t="shared" si="7"/>
        <v>-0.08427494134761494</v>
      </c>
      <c r="M21" s="265">
        <f t="shared" si="8"/>
        <v>1.023192260569198</v>
      </c>
      <c r="N21" s="263">
        <f t="shared" si="9"/>
        <v>-0.107240127317532</v>
      </c>
      <c r="O21" s="265">
        <f t="shared" si="10"/>
        <v>1.0227536222578555</v>
      </c>
      <c r="P21" s="263">
        <f t="shared" si="11"/>
        <v>-0.15006374238429482</v>
      </c>
    </row>
    <row r="22" spans="2:16" ht="14.25">
      <c r="B22">
        <v>30</v>
      </c>
      <c r="C22" s="263">
        <f>$A$20*B22/(2*($A$20+B22))</f>
        <v>5</v>
      </c>
      <c r="D22" s="263">
        <v>13.24</v>
      </c>
      <c r="F22" s="263">
        <f>2*$A$20*B22/($A$20+B22)</f>
        <v>20</v>
      </c>
      <c r="G22" s="263">
        <f>($G$3+1)*$A$20*B22/($G$3*$A$20+B22)</f>
        <v>21.89189189189189</v>
      </c>
      <c r="H22" s="263">
        <f>($H$3+1)*$A$20*B22/($H$3*$A$20+B22)</f>
        <v>21.428571428571427</v>
      </c>
      <c r="I22" s="263">
        <f>($I$3+1)*$A$20*B22/($I$3*$A$20+B22)</f>
        <v>20.625</v>
      </c>
      <c r="J22" s="264">
        <f t="shared" si="5"/>
        <v>1.0291488534784299</v>
      </c>
      <c r="K22" s="265">
        <f t="shared" si="6"/>
        <v>1.0278584787699168</v>
      </c>
      <c r="L22" s="263">
        <f t="shared" si="7"/>
        <v>-0.12538270864819706</v>
      </c>
      <c r="M22" s="265">
        <f t="shared" si="8"/>
        <v>1.0274877139733443</v>
      </c>
      <c r="N22" s="263">
        <f t="shared" si="9"/>
        <v>-0.16140906142693714</v>
      </c>
      <c r="O22" s="265">
        <f t="shared" si="10"/>
        <v>1.0267818316056212</v>
      </c>
      <c r="P22" s="263">
        <f t="shared" si="11"/>
        <v>-0.229998009015738</v>
      </c>
    </row>
    <row r="23" spans="2:16" ht="14.25">
      <c r="B23">
        <v>40</v>
      </c>
      <c r="C23" s="263">
        <f>$A$20*B23/(2*($A$20+B23))</f>
        <v>5.454545454545454</v>
      </c>
      <c r="D23" s="263">
        <v>13.2625</v>
      </c>
      <c r="F23" s="263">
        <f>2*$A$20*B23/($A$20+B23)</f>
        <v>21.818181818181817</v>
      </c>
      <c r="G23" s="263">
        <f>($G$3+1)*$A$20*B23/($G$3*$A$20+B23)</f>
        <v>24.732824427480917</v>
      </c>
      <c r="H23" s="263">
        <f>($H$3+1)*$A$20*B23/($H$3*$A$20+B23)</f>
        <v>24</v>
      </c>
      <c r="I23" s="263">
        <f>($I$3+1)*$A$20*B23/($I$3*$A$20+B23)</f>
        <v>22.75862068965517</v>
      </c>
      <c r="J23" s="264">
        <f t="shared" si="5"/>
        <v>1.0308977846871357</v>
      </c>
      <c r="K23" s="265">
        <f t="shared" si="6"/>
        <v>1.0297305440779048</v>
      </c>
      <c r="L23" s="263">
        <f t="shared" si="7"/>
        <v>-0.11322563949297305</v>
      </c>
      <c r="M23" s="265">
        <f t="shared" si="8"/>
        <v>1.0292976366975999</v>
      </c>
      <c r="N23" s="263">
        <f t="shared" si="9"/>
        <v>-0.15521887943734475</v>
      </c>
      <c r="O23" s="265">
        <f t="shared" si="10"/>
        <v>1.0284930971115243</v>
      </c>
      <c r="P23" s="263">
        <f t="shared" si="11"/>
        <v>-0.23326149413942146</v>
      </c>
    </row>
    <row r="24" spans="1:16" ht="14.25">
      <c r="A24">
        <v>5</v>
      </c>
      <c r="B24">
        <v>5</v>
      </c>
      <c r="C24" s="263">
        <f aca="true" t="shared" si="17" ref="C24:C32">$B$24*A24/(2*($B$24+A24))</f>
        <v>1.25</v>
      </c>
      <c r="D24" s="263">
        <v>12.3725</v>
      </c>
      <c r="F24" s="263">
        <f aca="true" t="shared" si="18" ref="F24:F32">2*A24*$B$24/(A24+$B$24)</f>
        <v>5</v>
      </c>
      <c r="G24" s="263">
        <f aca="true" t="shared" si="19" ref="G24:G32">($G$3+1)*A24*$B$24/($G$3*A24+$B$24)</f>
        <v>5</v>
      </c>
      <c r="H24" s="263">
        <f aca="true" t="shared" si="20" ref="H24:H32">($H$3+1)*A24*$B$24/($H$3*A24+$B$24)</f>
        <v>5</v>
      </c>
      <c r="I24" s="263">
        <f aca="true" t="shared" si="21" ref="I24:I32">($I$3+1)*A24*$B$24/($I$3*A24+$B$24)</f>
        <v>5</v>
      </c>
      <c r="J24" s="264">
        <f aca="true" t="shared" si="22" ref="J24:J30">D24/$D$33</f>
        <v>0.9628404669260701</v>
      </c>
      <c r="K24" s="265">
        <f t="shared" si="6"/>
        <v>0.9625783741249999</v>
      </c>
      <c r="L24" s="263">
        <f t="shared" si="7"/>
        <v>-0.02722079202870381</v>
      </c>
      <c r="M24" s="265">
        <f t="shared" si="8"/>
        <v>0.9625783741249999</v>
      </c>
      <c r="N24" s="263">
        <f t="shared" si="9"/>
        <v>-0.02722079202870381</v>
      </c>
      <c r="O24" s="265">
        <f t="shared" si="10"/>
        <v>0.9625783741249999</v>
      </c>
      <c r="P24" s="263">
        <f t="shared" si="11"/>
        <v>-0.02722079202870381</v>
      </c>
    </row>
    <row r="25" spans="1:16" ht="14.25">
      <c r="A25">
        <v>6</v>
      </c>
      <c r="C25" s="263">
        <f t="shared" si="17"/>
        <v>1.3636363636363635</v>
      </c>
      <c r="D25" s="263">
        <v>12.4125</v>
      </c>
      <c r="F25" s="263">
        <f t="shared" si="18"/>
        <v>5.454545454545454</v>
      </c>
      <c r="G25" s="263">
        <f t="shared" si="19"/>
        <v>5.328947368421054</v>
      </c>
      <c r="H25" s="263">
        <f t="shared" si="20"/>
        <v>5.357142857142857</v>
      </c>
      <c r="I25" s="263">
        <f t="shared" si="21"/>
        <v>5.409836065573771</v>
      </c>
      <c r="J25" s="264">
        <f t="shared" si="22"/>
        <v>0.9659533073929961</v>
      </c>
      <c r="K25" s="265">
        <f t="shared" si="6"/>
        <v>0.9657955958795166</v>
      </c>
      <c r="L25" s="263">
        <f t="shared" si="7"/>
        <v>-0.0163270328154047</v>
      </c>
      <c r="M25" s="265">
        <f t="shared" si="8"/>
        <v>0.9660655393915458</v>
      </c>
      <c r="N25" s="263">
        <f t="shared" si="9"/>
        <v>0.011618780917331048</v>
      </c>
      <c r="O25" s="265">
        <f t="shared" si="10"/>
        <v>0.9665675894597594</v>
      </c>
      <c r="P25" s="263">
        <f t="shared" si="11"/>
        <v>0.06359334991265408</v>
      </c>
    </row>
    <row r="26" spans="1:16" ht="14.25">
      <c r="A26">
        <v>8</v>
      </c>
      <c r="C26" s="263">
        <f t="shared" si="17"/>
        <v>1.5384615384615385</v>
      </c>
      <c r="D26" s="263">
        <v>12.475</v>
      </c>
      <c r="F26" s="263">
        <f t="shared" si="18"/>
        <v>6.153846153846154</v>
      </c>
      <c r="G26" s="263">
        <f t="shared" si="19"/>
        <v>5.806451612903225</v>
      </c>
      <c r="H26" s="263">
        <f t="shared" si="20"/>
        <v>5.882352941176471</v>
      </c>
      <c r="I26" s="263">
        <f t="shared" si="21"/>
        <v>6.027397260273973</v>
      </c>
      <c r="J26" s="264">
        <f t="shared" si="22"/>
        <v>0.9708171206225681</v>
      </c>
      <c r="K26" s="265">
        <f t="shared" si="6"/>
        <v>0.9702460384131341</v>
      </c>
      <c r="L26" s="263">
        <f t="shared" si="7"/>
        <v>-0.05882490093168126</v>
      </c>
      <c r="M26" s="265">
        <f t="shared" si="8"/>
        <v>0.9709300817638677</v>
      </c>
      <c r="N26" s="263">
        <f t="shared" si="9"/>
        <v>0.011635676678963095</v>
      </c>
      <c r="O26" s="265">
        <f t="shared" si="10"/>
        <v>0.9722197820941676</v>
      </c>
      <c r="P26" s="263">
        <f t="shared" si="11"/>
        <v>0.144482564409248</v>
      </c>
    </row>
    <row r="27" spans="1:16" ht="14.25">
      <c r="A27">
        <v>10</v>
      </c>
      <c r="C27" s="263">
        <f t="shared" si="17"/>
        <v>1.6666666666666667</v>
      </c>
      <c r="D27" s="263">
        <v>12.5025</v>
      </c>
      <c r="F27" s="263">
        <f t="shared" si="18"/>
        <v>6.666666666666667</v>
      </c>
      <c r="G27" s="263">
        <f t="shared" si="19"/>
        <v>6.136363636363637</v>
      </c>
      <c r="H27" s="263">
        <f t="shared" si="20"/>
        <v>6.25</v>
      </c>
      <c r="I27" s="263">
        <f t="shared" si="21"/>
        <v>6.470588235294118</v>
      </c>
      <c r="J27" s="264">
        <f t="shared" si="22"/>
        <v>0.9729571984435798</v>
      </c>
      <c r="K27" s="265">
        <f t="shared" si="6"/>
        <v>0.9731737330636211</v>
      </c>
      <c r="L27" s="263">
        <f t="shared" si="7"/>
        <v>0.02225530787867423</v>
      </c>
      <c r="M27" s="265">
        <f t="shared" si="8"/>
        <v>0.9741550474243164</v>
      </c>
      <c r="N27" s="263">
        <f t="shared" si="9"/>
        <v>0.12311425236924908</v>
      </c>
      <c r="O27" s="265">
        <f t="shared" si="10"/>
        <v>0.9760210531007291</v>
      </c>
      <c r="P27" s="263">
        <f t="shared" si="11"/>
        <v>0.3149012784992494</v>
      </c>
    </row>
    <row r="28" spans="1:16" ht="14.25">
      <c r="A28">
        <v>15</v>
      </c>
      <c r="C28" s="263">
        <f t="shared" si="17"/>
        <v>1.875</v>
      </c>
      <c r="D28" s="263">
        <v>12.54</v>
      </c>
      <c r="F28" s="263">
        <f t="shared" si="18"/>
        <v>7.5</v>
      </c>
      <c r="G28" s="263">
        <f t="shared" si="19"/>
        <v>6.639344262295082</v>
      </c>
      <c r="H28" s="263">
        <f t="shared" si="20"/>
        <v>6.818181818181818</v>
      </c>
      <c r="I28" s="263">
        <f t="shared" si="21"/>
        <v>7.173913043478261</v>
      </c>
      <c r="J28" s="264">
        <f t="shared" si="22"/>
        <v>0.9758754863813229</v>
      </c>
      <c r="K28" s="265">
        <f t="shared" si="6"/>
        <v>0.9774144413157166</v>
      </c>
      <c r="L28" s="263">
        <f t="shared" si="7"/>
        <v>0.15769992748771275</v>
      </c>
      <c r="M28" s="265">
        <f t="shared" si="8"/>
        <v>0.97885929487932</v>
      </c>
      <c r="N28" s="263">
        <f t="shared" si="9"/>
        <v>0.305757090903208</v>
      </c>
      <c r="O28" s="265">
        <f t="shared" si="10"/>
        <v>0.9816381146171187</v>
      </c>
      <c r="P28" s="263">
        <f t="shared" si="11"/>
        <v>0.5905085552629631</v>
      </c>
    </row>
    <row r="29" spans="1:16" ht="14.25">
      <c r="A29">
        <v>20</v>
      </c>
      <c r="C29" s="263">
        <f t="shared" si="17"/>
        <v>2</v>
      </c>
      <c r="D29" s="263">
        <v>12.55</v>
      </c>
      <c r="F29" s="263">
        <f t="shared" si="18"/>
        <v>8</v>
      </c>
      <c r="G29" s="263">
        <f t="shared" si="19"/>
        <v>6.923076923076923</v>
      </c>
      <c r="H29" s="263">
        <f t="shared" si="20"/>
        <v>7.142857142857143</v>
      </c>
      <c r="I29" s="263">
        <f t="shared" si="21"/>
        <v>7.586206896551724</v>
      </c>
      <c r="J29" s="264">
        <f t="shared" si="22"/>
        <v>0.9766536964980546</v>
      </c>
      <c r="K29" s="265">
        <f t="shared" si="6"/>
        <v>0.9796917477730471</v>
      </c>
      <c r="L29" s="263">
        <f t="shared" si="7"/>
        <v>0.3110674014633827</v>
      </c>
      <c r="M29" s="265">
        <f t="shared" si="8"/>
        <v>0.9814004899000416</v>
      </c>
      <c r="N29" s="263">
        <f t="shared" si="9"/>
        <v>0.4860262566974764</v>
      </c>
      <c r="O29" s="265">
        <f t="shared" si="10"/>
        <v>0.9847047630226402</v>
      </c>
      <c r="P29" s="263">
        <f t="shared" si="11"/>
        <v>0.8243522298081719</v>
      </c>
    </row>
    <row r="30" spans="1:16" ht="14.25">
      <c r="A30">
        <v>30</v>
      </c>
      <c r="C30" s="263">
        <f t="shared" si="17"/>
        <v>2.142857142857143</v>
      </c>
      <c r="D30" s="263">
        <v>12.565</v>
      </c>
      <c r="F30" s="263">
        <f t="shared" si="18"/>
        <v>8.571428571428571</v>
      </c>
      <c r="G30" s="263">
        <f t="shared" si="19"/>
        <v>7.232142857142857</v>
      </c>
      <c r="H30" s="263">
        <f t="shared" si="20"/>
        <v>7.5</v>
      </c>
      <c r="I30" s="263">
        <f t="shared" si="21"/>
        <v>8.048780487804878</v>
      </c>
      <c r="J30" s="264">
        <f t="shared" si="22"/>
        <v>0.9778210116731517</v>
      </c>
      <c r="K30" s="265">
        <f t="shared" si="6"/>
        <v>0.9820811300700164</v>
      </c>
      <c r="L30" s="263">
        <f t="shared" si="7"/>
        <v>0.43567466295034807</v>
      </c>
      <c r="M30" s="265">
        <f t="shared" si="8"/>
        <v>0.9840769438515624</v>
      </c>
      <c r="N30" s="263">
        <f t="shared" si="9"/>
        <v>0.6397829565664738</v>
      </c>
      <c r="O30" s="265">
        <f t="shared" si="10"/>
        <v>0.9879558794997545</v>
      </c>
      <c r="P30" s="263">
        <f t="shared" si="11"/>
        <v>1.0364747439064521</v>
      </c>
    </row>
    <row r="31" spans="1:16" ht="14.25">
      <c r="A31">
        <v>35</v>
      </c>
      <c r="C31" s="263">
        <f t="shared" si="17"/>
        <v>2.1875</v>
      </c>
      <c r="D31" s="263"/>
      <c r="F31" s="263">
        <f t="shared" si="18"/>
        <v>8.75</v>
      </c>
      <c r="G31" s="263">
        <f t="shared" si="19"/>
        <v>7.325581395348837</v>
      </c>
      <c r="H31" s="263">
        <f t="shared" si="20"/>
        <v>7.608695652173913</v>
      </c>
      <c r="I31" s="263">
        <f t="shared" si="21"/>
        <v>8.191489361702128</v>
      </c>
      <c r="J31" s="264"/>
      <c r="K31" s="265">
        <f t="shared" si="6"/>
        <v>0.982785155034699</v>
      </c>
      <c r="L31" s="263"/>
      <c r="M31" s="265">
        <f t="shared" si="8"/>
        <v>0.9848673932450145</v>
      </c>
      <c r="N31" s="263"/>
      <c r="O31" s="265">
        <f t="shared" si="10"/>
        <v>0.9889197044098966</v>
      </c>
      <c r="P31" s="263"/>
    </row>
    <row r="32" spans="1:16" ht="14.25">
      <c r="A32">
        <v>40</v>
      </c>
      <c r="C32" s="263">
        <f t="shared" si="17"/>
        <v>2.2222222222222223</v>
      </c>
      <c r="D32" s="263">
        <v>12.56</v>
      </c>
      <c r="F32" s="263">
        <f t="shared" si="18"/>
        <v>8.88888888888889</v>
      </c>
      <c r="G32" s="263">
        <f t="shared" si="19"/>
        <v>7.397260273972603</v>
      </c>
      <c r="H32" s="263">
        <f t="shared" si="20"/>
        <v>7.6923076923076925</v>
      </c>
      <c r="I32" s="263">
        <f t="shared" si="21"/>
        <v>8.30188679245283</v>
      </c>
      <c r="J32" s="264">
        <f aca="true" t="shared" si="23" ref="J32:J43">D32/$D$33</f>
        <v>0.9774319066147861</v>
      </c>
      <c r="K32" s="265">
        <f t="shared" si="6"/>
        <v>0.9833195387079156</v>
      </c>
      <c r="L32" s="263">
        <f aca="true" t="shared" si="24" ref="L32:L43">(K32-J32)/J32*100</f>
        <v>0.6023572643050463</v>
      </c>
      <c r="M32" s="265">
        <f t="shared" si="8"/>
        <v>0.9854679001085396</v>
      </c>
      <c r="N32" s="263">
        <f aca="true" t="shared" si="25" ref="N32:N43">(M32-J32)/J32*100</f>
        <v>0.8221537929516918</v>
      </c>
      <c r="O32" s="265">
        <f t="shared" si="10"/>
        <v>0.9896529164452276</v>
      </c>
      <c r="P32" s="263">
        <f aca="true" t="shared" si="26" ref="P32:P43">(O32-J32)/J32*100</f>
        <v>1.2503182828118888</v>
      </c>
    </row>
    <row r="33" spans="1:16" ht="14.25">
      <c r="A33">
        <v>10</v>
      </c>
      <c r="B33">
        <v>10</v>
      </c>
      <c r="C33" s="263">
        <f aca="true" t="shared" si="27" ref="C33:C39">$B$33*A33/(2*($B$33+A33))</f>
        <v>2.5</v>
      </c>
      <c r="D33" s="263">
        <v>12.85</v>
      </c>
      <c r="F33" s="263">
        <f aca="true" t="shared" si="28" ref="F33:F39">2*A33*$B$33/(A33+$B$33)</f>
        <v>10</v>
      </c>
      <c r="G33" s="263">
        <f aca="true" t="shared" si="29" ref="G33:G43">($G$3+1)*A33*$B$33/($G$3*A33+$B$33)</f>
        <v>10</v>
      </c>
      <c r="H33" s="263">
        <f aca="true" t="shared" si="30" ref="H33:H39">($H$3+1)*A33*$B$33/($H$3*A33+$B$33)</f>
        <v>10</v>
      </c>
      <c r="I33" s="263">
        <f aca="true" t="shared" si="31" ref="I33:I39">($I$3+1)*A33*$B$33/($I$3*A33+$B$33)</f>
        <v>10</v>
      </c>
      <c r="J33" s="264">
        <f t="shared" si="23"/>
        <v>1</v>
      </c>
      <c r="K33" s="265">
        <f t="shared" si="6"/>
        <v>0.999652546</v>
      </c>
      <c r="L33" s="263">
        <f t="shared" si="24"/>
        <v>-0.03474540000000248</v>
      </c>
      <c r="M33" s="265">
        <f t="shared" si="8"/>
        <v>0.999652546</v>
      </c>
      <c r="N33" s="263">
        <f t="shared" si="25"/>
        <v>-0.03474540000000248</v>
      </c>
      <c r="O33" s="265">
        <f t="shared" si="10"/>
        <v>0.999652546</v>
      </c>
      <c r="P33" s="263">
        <f t="shared" si="26"/>
        <v>-0.03474540000000248</v>
      </c>
    </row>
    <row r="34" spans="1:16" ht="14.25">
      <c r="A34">
        <v>15</v>
      </c>
      <c r="C34" s="263">
        <f t="shared" si="27"/>
        <v>3</v>
      </c>
      <c r="D34" s="263">
        <v>12.905</v>
      </c>
      <c r="F34" s="263">
        <f t="shared" si="28"/>
        <v>12</v>
      </c>
      <c r="G34" s="263">
        <f t="shared" si="29"/>
        <v>11.408450704225352</v>
      </c>
      <c r="H34" s="263">
        <f t="shared" si="30"/>
        <v>11.538461538461538</v>
      </c>
      <c r="I34" s="263">
        <f t="shared" si="31"/>
        <v>11.785714285714286</v>
      </c>
      <c r="J34" s="264">
        <f t="shared" si="23"/>
        <v>1.0042801556420233</v>
      </c>
      <c r="K34" s="265">
        <f t="shared" si="6"/>
        <v>1.0063119578701567</v>
      </c>
      <c r="L34" s="263">
        <f t="shared" si="24"/>
        <v>0.20231428617988248</v>
      </c>
      <c r="M34" s="265">
        <f t="shared" si="8"/>
        <v>1.0068601869769966</v>
      </c>
      <c r="N34" s="263">
        <f t="shared" si="25"/>
        <v>0.2569035463340335</v>
      </c>
      <c r="O34" s="265">
        <f t="shared" si="10"/>
        <v>1.0078738141709607</v>
      </c>
      <c r="P34" s="263">
        <f t="shared" si="26"/>
        <v>0.35783426653889805</v>
      </c>
    </row>
    <row r="35" spans="1:16" ht="14.25">
      <c r="A35">
        <v>20</v>
      </c>
      <c r="C35" s="263">
        <f t="shared" si="27"/>
        <v>3.3333333333333335</v>
      </c>
      <c r="D35" s="263">
        <v>12.9275</v>
      </c>
      <c r="F35" s="263">
        <f t="shared" si="28"/>
        <v>13.333333333333334</v>
      </c>
      <c r="G35" s="263">
        <f t="shared" si="29"/>
        <v>12.272727272727273</v>
      </c>
      <c r="H35" s="263">
        <f t="shared" si="30"/>
        <v>12.5</v>
      </c>
      <c r="I35" s="263">
        <f t="shared" si="31"/>
        <v>12.941176470588236</v>
      </c>
      <c r="J35" s="264">
        <f t="shared" si="23"/>
        <v>1.0060311284046692</v>
      </c>
      <c r="K35" s="265">
        <f t="shared" si="6"/>
        <v>1.0097628538845793</v>
      </c>
      <c r="L35" s="263">
        <f t="shared" si="24"/>
        <v>0.37093538902993206</v>
      </c>
      <c r="M35" s="265">
        <f t="shared" si="8"/>
        <v>1.0105974072265624</v>
      </c>
      <c r="N35" s="263">
        <f t="shared" si="25"/>
        <v>0.4538904108398964</v>
      </c>
      <c r="O35" s="265">
        <f t="shared" si="10"/>
        <v>1.0121358977451897</v>
      </c>
      <c r="P35" s="263">
        <f t="shared" si="26"/>
        <v>0.6068171419507914</v>
      </c>
    </row>
    <row r="36" spans="1:16" ht="14.25">
      <c r="A36">
        <v>25</v>
      </c>
      <c r="C36" s="263">
        <f t="shared" si="27"/>
        <v>3.5714285714285716</v>
      </c>
      <c r="D36" s="263">
        <v>12.933333333333332</v>
      </c>
      <c r="F36" s="263">
        <f t="shared" si="28"/>
        <v>14.285714285714286</v>
      </c>
      <c r="G36" s="263">
        <f t="shared" si="29"/>
        <v>12.857142857142858</v>
      </c>
      <c r="H36" s="263">
        <f t="shared" si="30"/>
        <v>13.157894736842104</v>
      </c>
      <c r="I36" s="263">
        <f t="shared" si="31"/>
        <v>13.750000000000004</v>
      </c>
      <c r="J36" s="264">
        <f t="shared" si="23"/>
        <v>1.006485084306096</v>
      </c>
      <c r="K36" s="265">
        <f t="shared" si="6"/>
        <v>1.0118509534802165</v>
      </c>
      <c r="L36" s="263">
        <f t="shared" si="24"/>
        <v>0.5331295274802732</v>
      </c>
      <c r="M36" s="265">
        <f t="shared" si="8"/>
        <v>1.0128536300692137</v>
      </c>
      <c r="N36" s="263">
        <f t="shared" si="25"/>
        <v>0.6327511318767753</v>
      </c>
      <c r="O36" s="265">
        <f t="shared" si="10"/>
        <v>1.0146933575649415</v>
      </c>
      <c r="P36" s="263">
        <f t="shared" si="26"/>
        <v>0.8155384900218962</v>
      </c>
    </row>
    <row r="37" spans="1:16" ht="14.25">
      <c r="A37">
        <v>30</v>
      </c>
      <c r="C37" s="263">
        <f t="shared" si="27"/>
        <v>3.75</v>
      </c>
      <c r="D37" s="263">
        <v>12.936666666666666</v>
      </c>
      <c r="F37" s="263">
        <f t="shared" si="28"/>
        <v>15</v>
      </c>
      <c r="G37" s="263">
        <f t="shared" si="29"/>
        <v>13.278688524590164</v>
      </c>
      <c r="H37" s="263">
        <f t="shared" si="30"/>
        <v>13.636363636363637</v>
      </c>
      <c r="I37" s="263">
        <f t="shared" si="31"/>
        <v>14.347826086956522</v>
      </c>
      <c r="J37" s="264">
        <f t="shared" si="23"/>
        <v>1.0067444876783398</v>
      </c>
      <c r="K37" s="265">
        <f t="shared" si="6"/>
        <v>1.0132431528149186</v>
      </c>
      <c r="L37" s="263">
        <f t="shared" si="24"/>
        <v>0.6455128601265484</v>
      </c>
      <c r="M37" s="265">
        <f t="shared" si="8"/>
        <v>1.0143536391810668</v>
      </c>
      <c r="N37" s="263">
        <f t="shared" si="25"/>
        <v>0.7558175481322498</v>
      </c>
      <c r="O37" s="265">
        <f t="shared" si="10"/>
        <v>1.0163813127035208</v>
      </c>
      <c r="P37" s="263">
        <f t="shared" si="26"/>
        <v>0.9572265001822445</v>
      </c>
    </row>
    <row r="38" spans="1:16" ht="14.25">
      <c r="A38">
        <v>35</v>
      </c>
      <c r="C38" s="263">
        <f t="shared" si="27"/>
        <v>3.888888888888889</v>
      </c>
      <c r="D38" s="263">
        <v>12.94</v>
      </c>
      <c r="F38" s="263">
        <f t="shared" si="28"/>
        <v>15.555555555555555</v>
      </c>
      <c r="G38" s="263">
        <f t="shared" si="29"/>
        <v>13.597122302158274</v>
      </c>
      <c r="H38" s="263">
        <f t="shared" si="30"/>
        <v>14</v>
      </c>
      <c r="I38" s="263">
        <f t="shared" si="31"/>
        <v>14.807692307692308</v>
      </c>
      <c r="J38" s="264">
        <f t="shared" si="23"/>
        <v>1.0070038910505836</v>
      </c>
      <c r="K38" s="265">
        <f t="shared" si="6"/>
        <v>1.0142348799080207</v>
      </c>
      <c r="L38" s="263">
        <f t="shared" si="24"/>
        <v>0.718069604467287</v>
      </c>
      <c r="M38" s="265">
        <f t="shared" si="8"/>
        <v>1.0154191987616</v>
      </c>
      <c r="N38" s="263">
        <f t="shared" si="25"/>
        <v>0.83567777501205</v>
      </c>
      <c r="O38" s="265">
        <f t="shared" si="10"/>
        <v>1.017571987135455</v>
      </c>
      <c r="P38" s="263">
        <f t="shared" si="26"/>
        <v>1.0494593098191365</v>
      </c>
    </row>
    <row r="39" spans="1:16" ht="14.25">
      <c r="A39">
        <v>40</v>
      </c>
      <c r="C39" s="263">
        <f t="shared" si="27"/>
        <v>4</v>
      </c>
      <c r="D39" s="263">
        <v>12.94</v>
      </c>
      <c r="F39" s="263">
        <f t="shared" si="28"/>
        <v>16</v>
      </c>
      <c r="G39" s="263">
        <f t="shared" si="29"/>
        <v>13.846153846153847</v>
      </c>
      <c r="H39" s="263">
        <f t="shared" si="30"/>
        <v>14.285714285714286</v>
      </c>
      <c r="I39" s="263">
        <f t="shared" si="31"/>
        <v>15.172413793103448</v>
      </c>
      <c r="J39" s="264">
        <f t="shared" si="23"/>
        <v>1.0070038910505836</v>
      </c>
      <c r="K39" s="265">
        <f t="shared" si="6"/>
        <v>1.0149760001083994</v>
      </c>
      <c r="L39" s="263">
        <f t="shared" si="24"/>
        <v>0.7916661622328631</v>
      </c>
      <c r="M39" s="265">
        <f t="shared" si="8"/>
        <v>1.016213485630987</v>
      </c>
      <c r="N39" s="263">
        <f t="shared" si="25"/>
        <v>0.9145540213151733</v>
      </c>
      <c r="O39" s="265">
        <f t="shared" si="10"/>
        <v>1.0184539011434155</v>
      </c>
      <c r="P39" s="263">
        <f t="shared" si="26"/>
        <v>1.1370373237472138</v>
      </c>
    </row>
    <row r="40" spans="1:16" ht="14.25">
      <c r="A40">
        <v>15</v>
      </c>
      <c r="B40">
        <v>15</v>
      </c>
      <c r="C40" s="263">
        <f>$B$40*A40/(2*($B$40+A40))</f>
        <v>3.75</v>
      </c>
      <c r="D40" s="263">
        <v>13.065</v>
      </c>
      <c r="F40" s="263">
        <f>2*A40*$B$40/(A40+$B$40)</f>
        <v>15</v>
      </c>
      <c r="G40" s="263">
        <f t="shared" si="29"/>
        <v>11.408450704225352</v>
      </c>
      <c r="H40" s="263">
        <f>($H$3+1)*A40*$B$40/($H$3*A40+$B$40)</f>
        <v>15</v>
      </c>
      <c r="I40" s="263">
        <f>($I$3+1)*A40*$B$40/($I$3*A40+$B$40)</f>
        <v>15</v>
      </c>
      <c r="J40" s="264">
        <f t="shared" si="23"/>
        <v>1.0167315175097276</v>
      </c>
      <c r="K40" s="265">
        <f t="shared" si="6"/>
        <v>1.0063119578701567</v>
      </c>
      <c r="L40" s="263">
        <f t="shared" si="24"/>
        <v>-1.0248093484001959</v>
      </c>
      <c r="M40" s="265">
        <f t="shared" si="8"/>
        <v>1.0180436691249999</v>
      </c>
      <c r="N40" s="263">
        <f t="shared" si="25"/>
        <v>0.12905586112705145</v>
      </c>
      <c r="O40" s="265">
        <f t="shared" si="10"/>
        <v>1.0180436691249999</v>
      </c>
      <c r="P40" s="263">
        <f t="shared" si="26"/>
        <v>0.12905586112705145</v>
      </c>
    </row>
    <row r="41" spans="1:16" ht="14.25">
      <c r="A41">
        <v>20</v>
      </c>
      <c r="C41" s="263">
        <f>$B$40*A41/(2*($B$40+A41))</f>
        <v>4.285714285714286</v>
      </c>
      <c r="D41" s="263">
        <v>13.0875</v>
      </c>
      <c r="F41" s="263">
        <f>2*A41*$B$40/(A41+$B$40)</f>
        <v>17.142857142857142</v>
      </c>
      <c r="G41" s="263">
        <f t="shared" si="29"/>
        <v>12.272727272727273</v>
      </c>
      <c r="H41" s="263">
        <f>($H$3+1)*A41*$B$40/($H$3*A41+$B$40)</f>
        <v>16.666666666666668</v>
      </c>
      <c r="I41" s="263">
        <f>($I$3+1)*A41*$B$40/($I$3*A41+$B$40)</f>
        <v>16.923076923076923</v>
      </c>
      <c r="J41" s="264">
        <f t="shared" si="23"/>
        <v>1.0184824902723737</v>
      </c>
      <c r="K41" s="265">
        <f t="shared" si="6"/>
        <v>1.0097628538845793</v>
      </c>
      <c r="L41" s="263">
        <f t="shared" si="24"/>
        <v>-0.8561400388397922</v>
      </c>
      <c r="M41" s="265">
        <f t="shared" si="8"/>
        <v>1.0215507932098764</v>
      </c>
      <c r="N41" s="263">
        <f t="shared" si="25"/>
        <v>0.3012622177414312</v>
      </c>
      <c r="O41" s="265">
        <f t="shared" si="10"/>
        <v>1.0220072375636706</v>
      </c>
      <c r="P41" s="263">
        <f t="shared" si="26"/>
        <v>0.3460783395848366</v>
      </c>
    </row>
    <row r="42" spans="1:16" ht="14.25">
      <c r="A42">
        <v>30</v>
      </c>
      <c r="C42" s="263">
        <f>$B$40*A42/(2*($B$40+A42))</f>
        <v>5</v>
      </c>
      <c r="D42" s="263">
        <v>13.11</v>
      </c>
      <c r="F42" s="263">
        <f>2*A42*$B$40/(A42+$B$40)</f>
        <v>20</v>
      </c>
      <c r="G42" s="263">
        <f t="shared" si="29"/>
        <v>13.278688524590164</v>
      </c>
      <c r="H42" s="263">
        <f>($H$3+1)*A42*$B$40/($H$3*A42+$B$40)</f>
        <v>18.75</v>
      </c>
      <c r="I42" s="263">
        <f>($I$3+1)*A42*$B$40/($I$3*A42+$B$40)</f>
        <v>19.41176470588235</v>
      </c>
      <c r="J42" s="264">
        <f t="shared" si="23"/>
        <v>1.0202334630350194</v>
      </c>
      <c r="K42" s="265">
        <f t="shared" si="6"/>
        <v>1.0132431528149186</v>
      </c>
      <c r="L42" s="263">
        <f t="shared" si="24"/>
        <v>-0.685167706546872</v>
      </c>
      <c r="M42" s="265">
        <f t="shared" si="8"/>
        <v>1.0247357886352537</v>
      </c>
      <c r="N42" s="263">
        <f t="shared" si="25"/>
        <v>0.4413034627231977</v>
      </c>
      <c r="O42" s="265">
        <f t="shared" si="10"/>
        <v>1.0255315210084408</v>
      </c>
      <c r="P42" s="263">
        <f t="shared" si="26"/>
        <v>0.5192985885466459</v>
      </c>
    </row>
    <row r="43" spans="1:16" ht="14.25">
      <c r="A43">
        <v>40</v>
      </c>
      <c r="C43" s="263">
        <f>$B$40*A43/(2*($B$40+A43))</f>
        <v>5.454545454545454</v>
      </c>
      <c r="D43" s="263">
        <v>13.107999999999999</v>
      </c>
      <c r="F43" s="263">
        <f>2*A43*$B$40/(A43+$B$40)</f>
        <v>21.818181818181817</v>
      </c>
      <c r="G43" s="263">
        <f t="shared" si="29"/>
        <v>13.846153846153847</v>
      </c>
      <c r="H43" s="263">
        <f>($H$3+1)*A43*$B$40/($H$3*A43+$B$40)</f>
        <v>20</v>
      </c>
      <c r="I43" s="263">
        <f>($I$3+1)*A43*$B$40/($I$3*A43+$B$40)</f>
        <v>20.952380952380953</v>
      </c>
      <c r="J43" s="264">
        <f t="shared" si="23"/>
        <v>1.020077821011673</v>
      </c>
      <c r="K43" s="265">
        <f t="shared" si="6"/>
        <v>1.0149760001083994</v>
      </c>
      <c r="L43" s="263">
        <f t="shared" si="24"/>
        <v>-0.5001403616651342</v>
      </c>
      <c r="M43" s="265">
        <f t="shared" si="8"/>
        <v>1.026168536</v>
      </c>
      <c r="N43" s="263">
        <f t="shared" si="25"/>
        <v>0.5970833658834368</v>
      </c>
      <c r="O43" s="265">
        <f t="shared" si="10"/>
        <v>1.0270798066808375</v>
      </c>
      <c r="P43" s="263">
        <f t="shared" si="26"/>
        <v>0.6864168130055266</v>
      </c>
    </row>
    <row r="44" ht="14.25">
      <c r="L44" s="263">
        <f>AVERAGE(L32:L43)</f>
        <v>0.06358185319748626</v>
      </c>
    </row>
    <row r="45" ht="14.25">
      <c r="L45" s="263">
        <f>MAX(L32:L43)</f>
        <v>0.7916661622328631</v>
      </c>
    </row>
    <row r="46" ht="14.25">
      <c r="L46" s="263">
        <f>MIN(L32:L43)</f>
        <v>-1.0248093484001959</v>
      </c>
    </row>
    <row r="47" ht="14.25">
      <c r="I47" t="s">
        <v>241</v>
      </c>
    </row>
    <row r="48" spans="9:12" ht="14.25">
      <c r="I48" s="266" t="s">
        <v>242</v>
      </c>
      <c r="J48" s="266" t="s">
        <v>24</v>
      </c>
      <c r="K48" s="266" t="s">
        <v>243</v>
      </c>
      <c r="L48" s="266" t="s">
        <v>244</v>
      </c>
    </row>
    <row r="49" spans="9:12" ht="14.25">
      <c r="I49" s="266">
        <v>5</v>
      </c>
      <c r="J49" s="267">
        <v>0.9627671978235524</v>
      </c>
      <c r="K49" s="267">
        <f aca="true" t="shared" si="32" ref="K49:K59">-0.0000001707574*I49^4+0.00001976026*I49^3-0.0008597454*I49^2+0.01717314*I49+0.895843</f>
        <v>0.9625783741249999</v>
      </c>
      <c r="L49" s="268">
        <f aca="true" t="shared" si="33" ref="L49:L59">(K49-J49)/J49*100</f>
        <v>-0.019612601985121717</v>
      </c>
    </row>
    <row r="50" spans="9:12" ht="14.25">
      <c r="I50" s="266">
        <v>6</v>
      </c>
      <c r="J50" s="266">
        <v>0.9714886348705821</v>
      </c>
      <c r="K50" s="267">
        <f t="shared" si="32"/>
        <v>0.9719779201695999</v>
      </c>
      <c r="L50" s="268">
        <f t="shared" si="33"/>
        <v>0.0503644902735272</v>
      </c>
    </row>
    <row r="51" spans="9:12" ht="14.25">
      <c r="I51" s="266">
        <v>8</v>
      </c>
      <c r="J51" s="266">
        <v>0.9877808435159637</v>
      </c>
      <c r="K51" s="267">
        <f t="shared" si="32"/>
        <v>0.9876222452096</v>
      </c>
      <c r="L51" s="268">
        <f t="shared" si="33"/>
        <v>-0.01605602167776949</v>
      </c>
    </row>
    <row r="52" spans="9:12" ht="14.25">
      <c r="I52" s="266">
        <v>10</v>
      </c>
      <c r="J52" s="266">
        <v>1</v>
      </c>
      <c r="K52" s="267">
        <f t="shared" si="32"/>
        <v>0.999652546</v>
      </c>
      <c r="L52" s="268">
        <f t="shared" si="33"/>
        <v>-0.03474540000000248</v>
      </c>
    </row>
    <row r="53" spans="9:12" ht="14.25">
      <c r="I53" s="266">
        <v>12</v>
      </c>
      <c r="J53" s="266">
        <v>1.0088030482196821</v>
      </c>
      <c r="K53" s="267">
        <f t="shared" si="32"/>
        <v>1.0087222462335999</v>
      </c>
      <c r="L53" s="268">
        <f t="shared" si="33"/>
        <v>-0.00800968893035053</v>
      </c>
    </row>
    <row r="54" spans="9:12" ht="14.25">
      <c r="I54" s="266">
        <v>15</v>
      </c>
      <c r="J54" s="267">
        <v>1.0178779634667703</v>
      </c>
      <c r="K54" s="267">
        <f t="shared" si="32"/>
        <v>1.0180436691249999</v>
      </c>
      <c r="L54" s="268">
        <f t="shared" si="33"/>
        <v>0.016279521138784097</v>
      </c>
    </row>
    <row r="55" spans="9:12" ht="14.25">
      <c r="I55" s="266">
        <v>20</v>
      </c>
      <c r="J55" s="266">
        <v>1.0256208119826569</v>
      </c>
      <c r="K55" s="267">
        <f t="shared" si="32"/>
        <v>1.026168536</v>
      </c>
      <c r="L55" s="268">
        <f t="shared" si="33"/>
        <v>0.053404144196744815</v>
      </c>
    </row>
    <row r="56" spans="9:12" ht="14.25">
      <c r="I56" s="266">
        <v>25</v>
      </c>
      <c r="J56" s="266">
        <v>1.0303508080409933</v>
      </c>
      <c r="K56" s="267">
        <f t="shared" si="32"/>
        <v>1.0298825781249998</v>
      </c>
      <c r="L56" s="268">
        <f t="shared" si="33"/>
        <v>-0.045443737447417136</v>
      </c>
    </row>
    <row r="57" spans="9:12" ht="14.25">
      <c r="I57" s="266">
        <v>30</v>
      </c>
      <c r="J57" s="266">
        <v>1.0327158060701618</v>
      </c>
      <c r="K57" s="267">
        <f t="shared" si="32"/>
        <v>1.032479866</v>
      </c>
      <c r="L57" s="268">
        <f t="shared" si="33"/>
        <v>-0.022846563282451618</v>
      </c>
    </row>
    <row r="58" spans="9:12" ht="14.25">
      <c r="I58" s="266">
        <v>35</v>
      </c>
      <c r="J58" s="266">
        <v>1.0342924714229405</v>
      </c>
      <c r="K58" s="267">
        <f t="shared" si="32"/>
        <v>1.034693109125</v>
      </c>
      <c r="L58" s="268">
        <f t="shared" si="33"/>
        <v>0.038735436361474855</v>
      </c>
    </row>
    <row r="59" spans="9:12" ht="14.25">
      <c r="I59" s="266">
        <v>40</v>
      </c>
      <c r="J59" s="266">
        <v>1.0348180265405336</v>
      </c>
      <c r="K59" s="267">
        <f t="shared" si="32"/>
        <v>1.034693656</v>
      </c>
      <c r="L59" s="268">
        <f t="shared" si="33"/>
        <v>-0.012018590452021959</v>
      </c>
    </row>
  </sheetData>
  <mergeCells count="2">
    <mergeCell ref="G2:I2"/>
    <mergeCell ref="K2:P2"/>
  </mergeCells>
  <printOptions/>
  <pageMargins left="0.75" right="0.75" top="1" bottom="1" header="0.512" footer="0.512"/>
  <pageSetup orientation="portrait" paperSize="9" r:id="rId2"/>
  <drawing r:id="rId1"/>
</worksheet>
</file>

<file path=xl/worksheets/sheet11.xml><?xml version="1.0" encoding="utf-8"?>
<worksheet xmlns="http://schemas.openxmlformats.org/spreadsheetml/2006/main" xmlns:r="http://schemas.openxmlformats.org/officeDocument/2006/relationships">
  <dimension ref="B1:H37"/>
  <sheetViews>
    <sheetView zoomScale="92" zoomScaleNormal="92" workbookViewId="0" topLeftCell="A1">
      <selection activeCell="J9" sqref="J9"/>
    </sheetView>
  </sheetViews>
  <sheetFormatPr defaultColWidth="8.796875" defaultRowHeight="15"/>
  <cols>
    <col min="1" max="1" width="34.5" style="106" customWidth="1"/>
    <col min="2" max="2" width="13" style="106" customWidth="1"/>
    <col min="3" max="3" width="33.09765625" style="106" customWidth="1"/>
    <col min="4" max="8" width="13" style="106" customWidth="1"/>
    <col min="9" max="9" width="11" style="106" customWidth="1"/>
    <col min="10" max="13" width="9.5" style="106" customWidth="1"/>
    <col min="14" max="15" width="13" style="106" customWidth="1"/>
    <col min="16" max="20" width="9.5" style="106" customWidth="1"/>
    <col min="21" max="16384" width="13" style="106" customWidth="1"/>
  </cols>
  <sheetData>
    <row r="1" spans="2:8" ht="54" customHeight="1" thickBot="1">
      <c r="B1" s="372" t="s">
        <v>156</v>
      </c>
      <c r="C1" s="372"/>
      <c r="D1" s="372"/>
      <c r="E1" s="372"/>
      <c r="F1" s="252"/>
      <c r="G1" s="252"/>
      <c r="H1" s="252"/>
    </row>
    <row r="2" spans="3:4" ht="13.5">
      <c r="C2" s="208" t="s">
        <v>71</v>
      </c>
      <c r="D2" s="207"/>
    </row>
    <row r="3" spans="3:7" ht="18" customHeight="1">
      <c r="C3" s="212" t="s">
        <v>229</v>
      </c>
      <c r="D3" s="216">
        <v>4</v>
      </c>
      <c r="E3" s="201" t="s">
        <v>72</v>
      </c>
      <c r="G3" s="108"/>
    </row>
    <row r="4" spans="3:5" ht="18" customHeight="1">
      <c r="C4" s="212" t="s">
        <v>230</v>
      </c>
      <c r="D4" s="216">
        <v>40</v>
      </c>
      <c r="E4" s="201" t="s">
        <v>72</v>
      </c>
    </row>
    <row r="5" spans="3:5" ht="18" customHeight="1">
      <c r="C5" s="209" t="s">
        <v>73</v>
      </c>
      <c r="D5" s="255">
        <v>1.7</v>
      </c>
      <c r="E5" s="201"/>
    </row>
    <row r="6" spans="3:5" ht="18" customHeight="1">
      <c r="C6" s="212" t="s">
        <v>225</v>
      </c>
      <c r="D6" s="211">
        <f>((1+D5)*D3*D4)/(D5*D3+D4)</f>
        <v>9.230769230769232</v>
      </c>
      <c r="E6" s="201"/>
    </row>
    <row r="7" spans="3:5" ht="18" customHeight="1">
      <c r="C7" s="212" t="s">
        <v>226</v>
      </c>
      <c r="D7" s="211">
        <f>2*D3*D4/(D3+D4)/(4*LN(SQRT(2)+1))*(D4+D3)/D4/D3*(D3*LN((SQRT(D3^2+D4^2)+D4)/D3)+D4*LN((SQRT(D3^2+D4^2)+D3)/D4))</f>
        <v>9.068943744513252</v>
      </c>
      <c r="E7" s="201" t="s">
        <v>72</v>
      </c>
    </row>
    <row r="8" spans="3:5" ht="18" customHeight="1">
      <c r="C8" s="212" t="s">
        <v>224</v>
      </c>
      <c r="D8" s="211">
        <f>D7*0.5611</f>
        <v>5.088584335046386</v>
      </c>
      <c r="E8" s="201" t="s">
        <v>74</v>
      </c>
    </row>
    <row r="9" spans="3:5" ht="18" customHeight="1">
      <c r="C9" s="209" t="s">
        <v>75</v>
      </c>
      <c r="D9" s="213">
        <f>-0.0000002189393*D6^4+0.00002450157*D6^3-0.00102714*D6^2+0.01958793*D6+0.8839039</f>
        <v>0.9948775345517313</v>
      </c>
      <c r="E9" s="201"/>
    </row>
    <row r="10" spans="3:5" ht="18" customHeight="1">
      <c r="C10" s="209" t="s">
        <v>76</v>
      </c>
      <c r="D10" s="214">
        <f>0.00001476582*D8^3-0.0008084643*D8^2+0.01647585*D8+0.9306143</f>
        <v>0.9954645051658003</v>
      </c>
      <c r="E10" s="201"/>
    </row>
    <row r="11" spans="3:5" ht="18" customHeight="1">
      <c r="C11" s="212" t="s">
        <v>227</v>
      </c>
      <c r="D11" s="256">
        <v>1</v>
      </c>
      <c r="E11" s="201" t="s">
        <v>77</v>
      </c>
    </row>
    <row r="12" spans="3:7" ht="18" customHeight="1">
      <c r="C12" s="253" t="s">
        <v>231</v>
      </c>
      <c r="D12" s="216">
        <v>10</v>
      </c>
      <c r="E12" s="201" t="s">
        <v>79</v>
      </c>
      <c r="G12" s="108"/>
    </row>
    <row r="13" spans="3:5" ht="18" customHeight="1">
      <c r="C13" s="215" t="s">
        <v>80</v>
      </c>
      <c r="D13" s="210">
        <v>100</v>
      </c>
      <c r="E13" s="201" t="s">
        <v>81</v>
      </c>
    </row>
    <row r="14" spans="3:5" ht="18" customHeight="1">
      <c r="C14" s="215" t="s">
        <v>82</v>
      </c>
      <c r="D14" s="213">
        <f>(-0.00000000001202792*D12^5+0.0000000009436018*D12^4-0.00000002401686*D12^3+0.0000001292765*D12^2+0.000002349353*D12-0.000006769376)*D8^3+(0.0000000009874728*D12^5-0.00000007960912*D12^4+0.000002243871*D12^3-0.00002208887*D12^2-0.00002414301*D12+0.0001978731)*D8^2+(-0.00000002368327*D12^5+0.000001943117*D12^4-0.00005766112*D12^3+0.0006794402*D12^2-0.001382507*D12-0.0006504636)*D8+(0.0000001988237*D12^5-0.00001685939*D12^4+0.0005352568*D12^3-0.007333496*D12^2+0.01209129*D12+1.012671)</f>
        <v>0.8358192226497225</v>
      </c>
      <c r="E14" s="201"/>
    </row>
    <row r="15" spans="3:5" ht="18" customHeight="1">
      <c r="C15" s="215" t="s">
        <v>83</v>
      </c>
      <c r="D15" s="217">
        <v>1</v>
      </c>
      <c r="E15" s="201"/>
    </row>
    <row r="16" spans="3:5" ht="18" customHeight="1">
      <c r="C16" s="215" t="s">
        <v>84</v>
      </c>
      <c r="D16" s="217">
        <v>1</v>
      </c>
      <c r="E16" s="201"/>
    </row>
    <row r="17" spans="3:5" ht="18" customHeight="1">
      <c r="C17" s="215" t="s">
        <v>85</v>
      </c>
      <c r="D17" s="217">
        <v>1</v>
      </c>
      <c r="E17" s="201"/>
    </row>
    <row r="18" spans="3:5" ht="18" customHeight="1">
      <c r="C18" s="215" t="s">
        <v>86</v>
      </c>
      <c r="D18" s="218">
        <f>D13/(D11*D14*D9*D10*D15*D16*D17)</f>
        <v>120.80703949477638</v>
      </c>
      <c r="E18" s="201"/>
    </row>
    <row r="19" spans="3:5" ht="18" customHeight="1" thickBot="1">
      <c r="C19" s="219" t="s">
        <v>87</v>
      </c>
      <c r="D19" s="254">
        <f>ROUND(D18,0)</f>
        <v>121</v>
      </c>
      <c r="E19" s="201"/>
    </row>
    <row r="21" spans="2:6" ht="14.25">
      <c r="B21" s="111" t="s">
        <v>88</v>
      </c>
      <c r="C21" s="112" t="s">
        <v>89</v>
      </c>
      <c r="D21" s="113">
        <v>122.52</v>
      </c>
      <c r="E21" s="111"/>
      <c r="F21" s="114"/>
    </row>
    <row r="22" spans="2:5" ht="14.25">
      <c r="B22" s="111"/>
      <c r="C22" s="112" t="s">
        <v>232</v>
      </c>
      <c r="D22" s="113">
        <v>100.83</v>
      </c>
      <c r="E22" s="111" t="s">
        <v>90</v>
      </c>
    </row>
    <row r="23" spans="2:5" ht="14.25">
      <c r="B23" s="111"/>
      <c r="C23" s="112" t="s">
        <v>91</v>
      </c>
      <c r="D23" s="115">
        <f>D22/D13-1</f>
        <v>0.008299999999999974</v>
      </c>
      <c r="E23" s="111"/>
    </row>
    <row r="24" spans="2:5" ht="14.25">
      <c r="B24" s="116" t="s">
        <v>92</v>
      </c>
      <c r="C24" s="117" t="s">
        <v>93</v>
      </c>
      <c r="D24" s="118">
        <f>D19*D22/D21</f>
        <v>99.57908912830558</v>
      </c>
      <c r="E24" s="116" t="s">
        <v>81</v>
      </c>
    </row>
    <row r="25" spans="2:5" ht="14.25">
      <c r="B25" s="116"/>
      <c r="C25" s="117" t="s">
        <v>67</v>
      </c>
      <c r="D25" s="119">
        <f>D19/D21-1</f>
        <v>-0.012406137773424697</v>
      </c>
      <c r="E25" s="116"/>
    </row>
    <row r="26" spans="2:5" ht="14.25">
      <c r="B26" s="116"/>
      <c r="C26" s="117" t="s">
        <v>91</v>
      </c>
      <c r="D26" s="119">
        <f>D24/D13-1</f>
        <v>-0.004209108716944132</v>
      </c>
      <c r="E26" s="116"/>
    </row>
    <row r="28" spans="3:4" ht="13.5">
      <c r="C28" s="373" t="s">
        <v>94</v>
      </c>
      <c r="D28" s="373"/>
    </row>
    <row r="29" spans="3:4" ht="13.5">
      <c r="C29" s="107" t="s">
        <v>89</v>
      </c>
      <c r="D29" s="109"/>
    </row>
    <row r="30" spans="3:4" ht="13.5">
      <c r="C30" s="374" t="s">
        <v>95</v>
      </c>
      <c r="D30" s="375"/>
    </row>
    <row r="31" spans="3:4" ht="13.5">
      <c r="C31" s="374"/>
      <c r="D31" s="376"/>
    </row>
    <row r="32" spans="3:4" ht="13.5">
      <c r="C32" s="107" t="s">
        <v>96</v>
      </c>
      <c r="D32" s="109"/>
    </row>
    <row r="33" spans="3:4" ht="13.5">
      <c r="C33" s="110" t="s">
        <v>97</v>
      </c>
      <c r="D33" s="109"/>
    </row>
    <row r="34" spans="3:4" ht="13.5">
      <c r="C34" s="110" t="s">
        <v>98</v>
      </c>
      <c r="D34" s="109"/>
    </row>
    <row r="35" spans="3:5" ht="13.5">
      <c r="C35" s="110" t="s">
        <v>99</v>
      </c>
      <c r="D35" s="109"/>
      <c r="E35" s="106" t="s">
        <v>100</v>
      </c>
    </row>
    <row r="36" spans="3:5" ht="13.5">
      <c r="C36" s="110" t="s">
        <v>101</v>
      </c>
      <c r="D36" s="109"/>
      <c r="E36" s="106" t="s">
        <v>100</v>
      </c>
    </row>
    <row r="37" spans="3:5" ht="13.5">
      <c r="C37" s="110" t="s">
        <v>102</v>
      </c>
      <c r="D37" s="109"/>
      <c r="E37" s="106" t="s">
        <v>100</v>
      </c>
    </row>
  </sheetData>
  <mergeCells count="4">
    <mergeCell ref="B1:E1"/>
    <mergeCell ref="C28:D28"/>
    <mergeCell ref="C30:C31"/>
    <mergeCell ref="D30:D31"/>
  </mergeCells>
  <printOptions/>
  <pageMargins left="0.75" right="0.75" top="1" bottom="1"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K92"/>
  <sheetViews>
    <sheetView tabSelected="1" zoomScale="60" zoomScaleNormal="60" workbookViewId="0" topLeftCell="A1">
      <selection activeCell="F17" sqref="F17"/>
    </sheetView>
  </sheetViews>
  <sheetFormatPr defaultColWidth="8.796875" defaultRowHeight="15"/>
  <cols>
    <col min="1" max="1" width="15.59765625" style="223" customWidth="1"/>
    <col min="2" max="3" width="15.59765625" style="122" customWidth="1"/>
    <col min="4" max="4" width="15.59765625" style="121" customWidth="1"/>
    <col min="5" max="10" width="15.59765625" style="122" customWidth="1"/>
    <col min="11" max="12" width="15.59765625" style="223" customWidth="1"/>
    <col min="13" max="13" width="15.59765625" style="106" customWidth="1"/>
    <col min="14" max="17" width="8.59765625" style="106" customWidth="1"/>
    <col min="18" max="21" width="9.5" style="106" customWidth="1"/>
    <col min="22" max="16384" width="13" style="106" customWidth="1"/>
  </cols>
  <sheetData>
    <row r="1" spans="2:11" ht="41.25" customHeight="1">
      <c r="B1" s="390" t="s">
        <v>155</v>
      </c>
      <c r="C1" s="390"/>
      <c r="D1" s="390"/>
      <c r="E1" s="390"/>
      <c r="F1" s="390"/>
      <c r="G1" s="390"/>
      <c r="H1" s="390"/>
      <c r="I1" s="390"/>
      <c r="J1" s="390"/>
      <c r="K1" s="224"/>
    </row>
    <row r="2" spans="1:11" ht="17.25" customHeight="1">
      <c r="A2" s="224"/>
      <c r="C2" s="271"/>
      <c r="D2" s="270" t="s">
        <v>157</v>
      </c>
      <c r="E2" s="270"/>
      <c r="F2" s="270"/>
      <c r="G2" s="270"/>
      <c r="I2" s="225"/>
      <c r="J2" s="225"/>
      <c r="K2" s="226"/>
    </row>
    <row r="3" spans="2:10" ht="18" customHeight="1">
      <c r="B3" s="120" t="s">
        <v>71</v>
      </c>
      <c r="C3" s="272" t="s">
        <v>176</v>
      </c>
      <c r="H3" s="220"/>
      <c r="I3" s="273"/>
      <c r="J3" s="273"/>
    </row>
    <row r="4" spans="2:10" ht="18" customHeight="1">
      <c r="B4" s="123" t="s">
        <v>177</v>
      </c>
      <c r="C4" s="203">
        <v>3</v>
      </c>
      <c r="E4" s="124" t="s">
        <v>178</v>
      </c>
      <c r="F4" s="303">
        <f>C4+C5</f>
        <v>13</v>
      </c>
      <c r="H4" s="377" t="s">
        <v>179</v>
      </c>
      <c r="I4" s="377"/>
      <c r="J4" s="304">
        <v>1.5</v>
      </c>
    </row>
    <row r="5" spans="2:6" ht="18" customHeight="1">
      <c r="B5" s="123" t="s">
        <v>180</v>
      </c>
      <c r="C5" s="203">
        <v>10</v>
      </c>
      <c r="E5" s="124" t="s">
        <v>181</v>
      </c>
      <c r="F5" s="303">
        <f>C6+C7</f>
        <v>10</v>
      </c>
    </row>
    <row r="6" spans="2:3" ht="18" customHeight="1">
      <c r="B6" s="123" t="s">
        <v>182</v>
      </c>
      <c r="C6" s="203">
        <v>0</v>
      </c>
    </row>
    <row r="7" spans="2:3" ht="18" customHeight="1">
      <c r="B7" s="123" t="s">
        <v>183</v>
      </c>
      <c r="C7" s="203">
        <v>10</v>
      </c>
    </row>
    <row r="8" ht="18" customHeight="1"/>
    <row r="9" ht="18" customHeight="1">
      <c r="B9" s="122" t="s">
        <v>103</v>
      </c>
    </row>
    <row r="10" spans="2:8" ht="18" customHeight="1">
      <c r="B10" s="125" t="s">
        <v>184</v>
      </c>
      <c r="C10" s="203">
        <v>0</v>
      </c>
      <c r="D10" s="274" t="s">
        <v>104</v>
      </c>
      <c r="E10" s="305">
        <f>SQRT(C10^2+C11^2)</f>
        <v>5</v>
      </c>
      <c r="H10" s="269"/>
    </row>
    <row r="11" spans="2:5" ht="18" customHeight="1">
      <c r="B11" s="125" t="s">
        <v>111</v>
      </c>
      <c r="C11" s="203">
        <v>-5</v>
      </c>
      <c r="D11" s="169" t="s">
        <v>105</v>
      </c>
      <c r="E11" s="306">
        <f>(100/SQRT(100^2+E10^2))^2</f>
        <v>0.997506234413965</v>
      </c>
    </row>
    <row r="12" spans="4:7" ht="18" customHeight="1">
      <c r="D12" s="169" t="s">
        <v>106</v>
      </c>
      <c r="E12" s="306">
        <f>-0.0000674693*E10^2+0.004480365*E10+1.000184</f>
        <v>1.0208990924999999</v>
      </c>
      <c r="F12" s="225"/>
      <c r="G12" s="121"/>
    </row>
    <row r="13" ht="18" customHeight="1"/>
    <row r="14" spans="2:8" ht="18" customHeight="1">
      <c r="B14" s="275" t="s">
        <v>78</v>
      </c>
      <c r="C14" s="203">
        <v>5</v>
      </c>
      <c r="D14" s="121" t="s">
        <v>185</v>
      </c>
      <c r="E14" s="396" t="s">
        <v>110</v>
      </c>
      <c r="F14" s="396"/>
      <c r="G14" s="396"/>
      <c r="H14" s="121"/>
    </row>
    <row r="15" spans="5:10" ht="18" customHeight="1">
      <c r="E15" s="307"/>
      <c r="F15" s="307" t="s">
        <v>248</v>
      </c>
      <c r="G15" s="276"/>
      <c r="H15" s="277"/>
      <c r="I15" s="308" t="s">
        <v>249</v>
      </c>
      <c r="J15" s="278"/>
    </row>
    <row r="16" spans="2:10" ht="18" customHeight="1">
      <c r="B16" s="127" t="s">
        <v>252</v>
      </c>
      <c r="C16" s="204">
        <v>200</v>
      </c>
      <c r="D16" s="121" t="s">
        <v>186</v>
      </c>
      <c r="E16" s="307" t="s">
        <v>187</v>
      </c>
      <c r="F16" s="279">
        <f>C4+C10</f>
        <v>3</v>
      </c>
      <c r="G16" s="280">
        <f>F16*2</f>
        <v>6</v>
      </c>
      <c r="H16" s="281">
        <f>J16*2</f>
        <v>20</v>
      </c>
      <c r="I16" s="308" t="s">
        <v>187</v>
      </c>
      <c r="J16" s="282">
        <f>C5-C10</f>
        <v>10</v>
      </c>
    </row>
    <row r="17" spans="5:10" ht="18" customHeight="1">
      <c r="E17" s="309" t="s">
        <v>251</v>
      </c>
      <c r="F17" s="283">
        <f>C6-C11</f>
        <v>5</v>
      </c>
      <c r="G17" s="280">
        <f>F17*2</f>
        <v>10</v>
      </c>
      <c r="H17" s="281">
        <f>J17*2</f>
        <v>10</v>
      </c>
      <c r="I17" s="310" t="s">
        <v>251</v>
      </c>
      <c r="J17" s="282">
        <f>C6-C11</f>
        <v>5</v>
      </c>
    </row>
    <row r="18" spans="2:10" ht="18" customHeight="1">
      <c r="B18" s="169" t="s">
        <v>107</v>
      </c>
      <c r="C18" s="205">
        <v>100</v>
      </c>
      <c r="D18" s="121" t="s">
        <v>188</v>
      </c>
      <c r="E18" s="311"/>
      <c r="F18" s="311" t="s">
        <v>189</v>
      </c>
      <c r="G18" s="284"/>
      <c r="H18" s="285"/>
      <c r="I18" s="312" t="s">
        <v>190</v>
      </c>
      <c r="J18" s="286"/>
    </row>
    <row r="19" spans="2:10" ht="18" customHeight="1">
      <c r="B19" s="129" t="s">
        <v>108</v>
      </c>
      <c r="C19" s="128">
        <f>100</f>
        <v>100</v>
      </c>
      <c r="D19" s="121" t="s">
        <v>191</v>
      </c>
      <c r="E19" s="311" t="s">
        <v>192</v>
      </c>
      <c r="F19" s="287">
        <f>C4+C10</f>
        <v>3</v>
      </c>
      <c r="G19" s="288">
        <f>F19*2</f>
        <v>6</v>
      </c>
      <c r="H19" s="289">
        <f>J19*2</f>
        <v>20</v>
      </c>
      <c r="I19" s="312" t="s">
        <v>192</v>
      </c>
      <c r="J19" s="290">
        <f>C5-C10</f>
        <v>10</v>
      </c>
    </row>
    <row r="20" spans="2:10" ht="18" customHeight="1">
      <c r="B20" s="129" t="s">
        <v>109</v>
      </c>
      <c r="C20" s="313">
        <f>(C19/C18)^2</f>
        <v>1</v>
      </c>
      <c r="E20" s="314" t="s">
        <v>193</v>
      </c>
      <c r="F20" s="287">
        <f>C7+C11</f>
        <v>5</v>
      </c>
      <c r="G20" s="288">
        <f>F20*2</f>
        <v>10</v>
      </c>
      <c r="H20" s="289">
        <f>J20*2</f>
        <v>10</v>
      </c>
      <c r="I20" s="315" t="s">
        <v>193</v>
      </c>
      <c r="J20" s="290">
        <f>C7+C11</f>
        <v>5</v>
      </c>
    </row>
    <row r="21" spans="5:10" ht="18" customHeight="1" thickBot="1">
      <c r="E21" s="389" t="s">
        <v>228</v>
      </c>
      <c r="F21" s="389"/>
      <c r="G21" s="389"/>
      <c r="H21" s="389"/>
      <c r="I21" s="389"/>
      <c r="J21" s="389"/>
    </row>
    <row r="22" spans="2:3" ht="18" customHeight="1">
      <c r="B22" s="316" t="s">
        <v>250</v>
      </c>
      <c r="C22" s="317">
        <f>E11*E12</f>
        <v>1.018353209476309</v>
      </c>
    </row>
    <row r="23" spans="2:9" ht="18" customHeight="1">
      <c r="B23" s="318" t="s">
        <v>143</v>
      </c>
      <c r="C23" s="319">
        <f>C20</f>
        <v>1</v>
      </c>
      <c r="G23" s="378" t="s">
        <v>147</v>
      </c>
      <c r="H23" s="378"/>
      <c r="I23" s="378"/>
    </row>
    <row r="24" spans="2:9" ht="18" customHeight="1">
      <c r="B24" s="318" t="s">
        <v>194</v>
      </c>
      <c r="C24" s="320">
        <v>1</v>
      </c>
      <c r="F24" s="291"/>
      <c r="G24" s="127" t="s">
        <v>148</v>
      </c>
      <c r="H24" s="127" t="s">
        <v>149</v>
      </c>
      <c r="I24" s="127" t="s">
        <v>150</v>
      </c>
    </row>
    <row r="25" spans="2:9" ht="18" customHeight="1" thickBot="1">
      <c r="B25" s="321" t="s">
        <v>195</v>
      </c>
      <c r="C25" s="322">
        <v>1</v>
      </c>
      <c r="F25" s="323" t="s">
        <v>196</v>
      </c>
      <c r="G25" s="228">
        <f>((1+J4)*H16*H17)/(J4*H16+H17)</f>
        <v>12.5</v>
      </c>
      <c r="H25" s="228">
        <f>2*H16*H17/(H16+H17)/(4*LN(SQRT(2)+1))*(H16+H17)/H17/H16*(H16*LN((SQRT(H16^2+H17^2)+H17)/H16)+H17*LN((SQRT(H16^2+H17^2)+H16)/H17))</f>
        <v>13.649485080636227</v>
      </c>
      <c r="I25" s="229">
        <f>H25*0.5611</f>
        <v>7.658726078744987</v>
      </c>
    </row>
    <row r="26" spans="6:9" ht="18" customHeight="1">
      <c r="F26" s="324" t="s">
        <v>197</v>
      </c>
      <c r="G26" s="228">
        <f>((1+J4)*G16*G17)/(J4*G16+G17)</f>
        <v>7.894736842105263</v>
      </c>
      <c r="H26" s="228">
        <f>2*G16*G17/(G16+G17)/(4*LN(SQRT(2)+1))*(G16+G17)/G17/G16*(G16*LN((SQRT(G16^2+G17^2)+G17)/G16)+G17*LN((SQRT(G16^2+G17^2)+G16)/G17))</f>
        <v>7.596678162925654</v>
      </c>
      <c r="I26" s="229">
        <f>H26*0.5611</f>
        <v>4.262496117217585</v>
      </c>
    </row>
    <row r="27" spans="6:9" ht="18" customHeight="1">
      <c r="F27" s="325" t="s">
        <v>198</v>
      </c>
      <c r="G27" s="228">
        <f>((1+J4)*G19*G20)/(J4*G19+G20)</f>
        <v>7.894736842105263</v>
      </c>
      <c r="H27" s="228">
        <f>2*G19*G20/(G19+G20)/(4*LN(SQRT(2)+1))*(G19+G20)/G20/G19*(G19*LN((SQRT(G19^2+G20^2)+G20)/G19)+G20*LN((SQRT(G19^2+G20^2)+G19)/G20))</f>
        <v>7.596678162925654</v>
      </c>
      <c r="I27" s="229">
        <f>H27*0.5611</f>
        <v>4.262496117217585</v>
      </c>
    </row>
    <row r="28" spans="1:10" ht="18" customHeight="1">
      <c r="A28" s="227"/>
      <c r="B28" s="302"/>
      <c r="E28" s="200"/>
      <c r="F28" s="326" t="s">
        <v>199</v>
      </c>
      <c r="G28" s="228">
        <f>((1+J4)*H19*H20)/(J4*H19+H20)</f>
        <v>12.5</v>
      </c>
      <c r="H28" s="228">
        <f>2*H19*H20/(H19+H20)/(4*LN(SQRT(2)+1))*(H19+H20)/H20/H19*(H19*LN((SQRT(H19^2+H20^2)+H20)/H19)+H20*LN((SQRT(H19^2+H20^2)+H19)/H20))</f>
        <v>13.649485080636227</v>
      </c>
      <c r="I28" s="229">
        <f>H28*0.5611</f>
        <v>7.658726078744987</v>
      </c>
      <c r="J28" s="327"/>
    </row>
    <row r="29" spans="1:9" ht="18" customHeight="1">
      <c r="A29" s="227"/>
      <c r="D29" s="302"/>
      <c r="E29" s="200"/>
      <c r="F29" s="328" t="s">
        <v>200</v>
      </c>
      <c r="G29" s="329">
        <f>AVERAGE(G25:G28)</f>
        <v>10.197368421052632</v>
      </c>
      <c r="H29" s="329">
        <f>AVERAGE(H25:H28)</f>
        <v>10.62308162178094</v>
      </c>
      <c r="I29" s="329">
        <f>AVERAGE(I25:I28)</f>
        <v>5.960611097981285</v>
      </c>
    </row>
    <row r="30" ht="18" customHeight="1" thickBot="1">
      <c r="A30" s="227"/>
    </row>
    <row r="31" spans="2:10" ht="18" customHeight="1">
      <c r="B31" s="387" t="s">
        <v>151</v>
      </c>
      <c r="C31" s="383" t="s">
        <v>154</v>
      </c>
      <c r="D31" s="383"/>
      <c r="E31" s="384"/>
      <c r="G31" s="387" t="s">
        <v>152</v>
      </c>
      <c r="H31" s="383" t="s">
        <v>153</v>
      </c>
      <c r="I31" s="383"/>
      <c r="J31" s="384"/>
    </row>
    <row r="32" spans="2:10" ht="18" customHeight="1">
      <c r="B32" s="388"/>
      <c r="C32" s="397"/>
      <c r="D32" s="397"/>
      <c r="E32" s="398"/>
      <c r="G32" s="388"/>
      <c r="H32" s="385"/>
      <c r="I32" s="385"/>
      <c r="J32" s="386"/>
    </row>
    <row r="33" spans="2:10" ht="18" customHeight="1">
      <c r="B33" s="292"/>
      <c r="C33" s="125" t="s">
        <v>201</v>
      </c>
      <c r="D33" s="125" t="s">
        <v>202</v>
      </c>
      <c r="E33" s="330" t="s">
        <v>203</v>
      </c>
      <c r="G33" s="293"/>
      <c r="H33" s="273"/>
      <c r="I33" s="273"/>
      <c r="J33" s="294"/>
    </row>
    <row r="34" spans="2:10" ht="18" customHeight="1">
      <c r="B34" s="331" t="s">
        <v>204</v>
      </c>
      <c r="C34" s="202">
        <f>-0.0000002189393*G25^4+0.00002450157*G25^3-0.00102714*G25^2+0.01958793*G25+0.8839039</f>
        <v>1.0107718311523437</v>
      </c>
      <c r="D34" s="202">
        <f>0.00001476582*I25^3-0.0008084643*I25^2+0.01647585*I25+0.9306143</f>
        <v>1.0160102336891192</v>
      </c>
      <c r="E34" s="206">
        <f>(-0.00000000001202792*$C$14^5+0.0000000009436018*$C$14^4-0.00000002401686*$C$14^3+0.0000001292765*$C$14^2+0.000002349353*$C$14-0.000006769376)*I25^3+(0.0000000009874728*$C$14^5-0.00000007960912*$C$14^4+0.000002243871*$C$14^3-0.00002208887*$C$14^2-0.00002414301*$C$14+0.0001978731)*I25^2+(-0.00000002368327*$C$14^5+0.000001943117*$C$14^4-0.00005766112*$C$14^3+0.0006794402*$C$14^2-0.001382507*$C$14-0.0006504636)*I25+(0.0000001988237*$C$14^5-0.00001685939*$C$14^4+0.0005352568*$C$14^3-0.007333496*$C$14^2+0.01209129*$C$14+1.012671)</f>
        <v>0.9609190613938643</v>
      </c>
      <c r="G34" s="293"/>
      <c r="H34" s="328" t="s">
        <v>201</v>
      </c>
      <c r="I34" s="332">
        <f>-0.0000002189393*G29^4+0.00002450157*G29^3-0.00102714*G29^2+0.01958793*G29+0.8839039</f>
        <v>1.0004544451203021</v>
      </c>
      <c r="J34" s="294"/>
    </row>
    <row r="35" spans="2:10" ht="18" customHeight="1">
      <c r="B35" s="333" t="s">
        <v>205</v>
      </c>
      <c r="C35" s="202">
        <f>-0.0000002189393*G26^4+0.00002450157*G26^3-0.00102714*G26^2+0.01958793*G26+0.8839039</f>
        <v>0.9857326327915301</v>
      </c>
      <c r="D35" s="202">
        <f>0.00001476582*I26^3-0.0008084643*I26^2+0.01647585*I26+0.9306143</f>
        <v>0.9872971965973737</v>
      </c>
      <c r="E35" s="206">
        <f>(-0.00000000001202792*$C$14^5+0.0000000009436018*$C$14^4-0.00000002401686*$C$14^3+0.0000001292765*$C$14^2+0.000002349353*$C$14-0.000006769376)*I26^3+(0.0000000009874728*$C$14^5-0.00000007960912*$C$14^4+0.000002243871*$C$14^3-0.00002208887*$C$14^2-0.00002414301*$C$14+0.0001978731)*I26^2+(-0.00000002368327*$C$14^5+0.000001943117*$C$14^4-0.00005766112*$C$14^3+0.0006794402*$C$14^2-0.001382507*$C$14-0.0006504636)*I26+(0.0000001988237*$C$14^5-0.00001685939*$C$14^4+0.0005352568*$C$14^3-0.007333496*$C$14^2+0.01209129*$C$14+1.012671)</f>
        <v>0.9571482554790782</v>
      </c>
      <c r="G35" s="293"/>
      <c r="H35" s="328" t="s">
        <v>202</v>
      </c>
      <c r="I35" s="332">
        <f>0.00001476582*I29^3-0.0008084643*I29^2+0.01647585*I29+0.9306143</f>
        <v>1.003223614250785</v>
      </c>
      <c r="J35" s="294"/>
    </row>
    <row r="36" spans="2:10" ht="18" customHeight="1">
      <c r="B36" s="334" t="s">
        <v>206</v>
      </c>
      <c r="C36" s="202">
        <f>-0.0000002189393*G27^4+0.00002450157*G27^3-0.00102714*G27^2+0.01958793*G27+0.8839039</f>
        <v>0.9857326327915301</v>
      </c>
      <c r="D36" s="202">
        <f>0.00001476582*I27^3-0.0008084643*I27^2+0.01647585*I27+0.9306143</f>
        <v>0.9872971965973737</v>
      </c>
      <c r="E36" s="206">
        <f>(-0.00000000001202792*$C$14^5+0.0000000009436018*$C$14^4-0.00000002401686*$C$14^3+0.0000001292765*$C$14^2+0.000002349353*$C$14-0.000006769376)*I27^3+(0.0000000009874728*$C$14^5-0.00000007960912*$C$14^4+0.000002243871*$C$14^3-0.00002208887*$C$14^2-0.00002414301*$C$14+0.0001978731)*I27^2+(-0.00000002368327*$C$14^5+0.000001943117*$C$14^4-0.00005766112*$C$14^3+0.0006794402*$C$14^2-0.001382507*$C$14-0.0006504636)*I27+(0.0000001988237*$C$14^5-0.00001685939*$C$14^4+0.0005352568*$C$14^3-0.007333496*$C$14^2+0.01209129*$C$14+1.012671)</f>
        <v>0.9571482554790782</v>
      </c>
      <c r="G36" s="295"/>
      <c r="H36" s="328" t="s">
        <v>203</v>
      </c>
      <c r="I36" s="332">
        <f>(-0.00000000001202792*$C$14^5+0.0000000009436018*$C$14^4-0.00000002401686*$C$14^3+0.0000001292765*$C$14^2+0.000002349353*$C$14-0.000006769376)*I29^3+(0.0000000009874728*$C$14^5-0.00000007960912*$C$14^4+0.000002243871*$C$14^3-0.00002208887*$C$14^2-0.00002414301*$C$14+0.0001978731)*I29^2+(-0.00000002368327*$C$14^5+0.000001943117*$C$14^4-0.00005766112*$C$14^3+0.0006794402*$C$14^2-0.001382507*$C$14-0.0006504636)*I29+(0.0000001988237*$C$14^5-0.00001685939*$C$14^4+0.0005352568*$C$14^3-0.007333496*$C$14^2+0.01209129*$C$14+1.012671)</f>
        <v>0.9594323493867053</v>
      </c>
      <c r="J36" s="294"/>
    </row>
    <row r="37" spans="2:10" ht="18" customHeight="1">
      <c r="B37" s="335" t="s">
        <v>207</v>
      </c>
      <c r="C37" s="202">
        <f>-0.0000002189393*G28^4+0.00002450157*G28^3-0.00102714*G28^2+0.01958793*G28+0.8839039</f>
        <v>1.0107718311523437</v>
      </c>
      <c r="D37" s="202">
        <f>0.00001476582*I28^3-0.0008084643*I28^2+0.01647585*I28+0.9306143</f>
        <v>1.0160102336891192</v>
      </c>
      <c r="E37" s="206">
        <f>(-0.00000000001202792*$C$14^5+0.0000000009436018*$C$14^4-0.00000002401686*$C$14^3+0.0000001292765*$C$14^2+0.000002349353*$C$14-0.000006769376)*I28^3+(0.0000000009874728*$C$14^5-0.00000007960912*$C$14^4+0.000002243871*$C$14^3-0.00002208887*$C$14^2-0.00002414301*$C$14+0.0001978731)*I28^2+(-0.00000002368327*$C$14^5+0.000001943117*$C$14^4-0.00005766112*$C$14^3+0.0006794402*$C$14^2-0.001382507*$C$14-0.0006504636)*I28+(0.0000001988237*$C$14^5-0.00001685939*$C$14^4+0.0005352568*$C$14^3-0.007333496*$C$14^2+0.01209129*$C$14+1.012671)</f>
        <v>0.9609190613938643</v>
      </c>
      <c r="G37" s="295"/>
      <c r="H37" s="273"/>
      <c r="I37" s="273"/>
      <c r="J37" s="294"/>
    </row>
    <row r="38" spans="2:10" ht="18" customHeight="1">
      <c r="B38" s="336" t="s">
        <v>208</v>
      </c>
      <c r="C38" s="337">
        <f>AVERAGE(C34:C36)</f>
        <v>0.9940790322451347</v>
      </c>
      <c r="D38" s="337">
        <f>AVERAGE(D34:D36)</f>
        <v>0.9968682089612889</v>
      </c>
      <c r="E38" s="338">
        <f>AVERAGE(E34:E36)</f>
        <v>0.9584051907840069</v>
      </c>
      <c r="G38" s="295"/>
      <c r="H38" s="273"/>
      <c r="I38" s="273"/>
      <c r="J38" s="294"/>
    </row>
    <row r="39" spans="2:10" ht="18" customHeight="1">
      <c r="B39" s="295"/>
      <c r="C39" s="273"/>
      <c r="D39" s="273"/>
      <c r="E39" s="294"/>
      <c r="G39" s="295"/>
      <c r="H39" s="273"/>
      <c r="I39" s="273"/>
      <c r="J39" s="294"/>
    </row>
    <row r="40" spans="2:10" ht="18" customHeight="1">
      <c r="B40" s="295"/>
      <c r="C40" s="380" t="s">
        <v>146</v>
      </c>
      <c r="D40" s="380"/>
      <c r="E40" s="399">
        <f>C16/(C38*D38*E38*C22*C23*C24*C25)</f>
        <v>206.7872426798746</v>
      </c>
      <c r="G40" s="379" t="s">
        <v>145</v>
      </c>
      <c r="H40" s="380"/>
      <c r="I40" s="394">
        <f>C16/(I34*I35*I36*C22*C23*C24*C25)</f>
        <v>203.9492615811699</v>
      </c>
      <c r="J40" s="294"/>
    </row>
    <row r="41" spans="2:10" ht="18" customHeight="1" thickBot="1">
      <c r="B41" s="296"/>
      <c r="C41" s="382"/>
      <c r="D41" s="382"/>
      <c r="E41" s="400"/>
      <c r="G41" s="381"/>
      <c r="H41" s="382"/>
      <c r="I41" s="395"/>
      <c r="J41" s="297"/>
    </row>
    <row r="42" ht="18" customHeight="1"/>
    <row r="43" ht="18" customHeight="1"/>
    <row r="44" spans="2:10" ht="18" customHeight="1">
      <c r="B44" s="230"/>
      <c r="C44" s="230"/>
      <c r="D44" s="298"/>
      <c r="E44" s="230"/>
      <c r="F44" s="230"/>
      <c r="G44" s="230"/>
      <c r="H44" s="230"/>
      <c r="I44" s="230"/>
      <c r="J44" s="230"/>
    </row>
    <row r="45" spans="2:10" ht="18" customHeight="1">
      <c r="B45" s="230"/>
      <c r="C45" s="230"/>
      <c r="D45" s="298"/>
      <c r="E45" s="230"/>
      <c r="F45" s="339"/>
      <c r="G45" s="230"/>
      <c r="H45" s="230"/>
      <c r="I45" s="230"/>
      <c r="J45" s="230"/>
    </row>
    <row r="46" spans="2:10" ht="18" customHeight="1">
      <c r="B46" s="230"/>
      <c r="C46" s="230"/>
      <c r="D46" s="298"/>
      <c r="E46" s="230"/>
      <c r="F46" s="230"/>
      <c r="G46" s="230"/>
      <c r="H46" s="230"/>
      <c r="I46" s="230"/>
      <c r="J46" s="230"/>
    </row>
    <row r="47" spans="2:10" ht="14.25">
      <c r="B47" s="230"/>
      <c r="C47" s="230"/>
      <c r="D47" s="298"/>
      <c r="E47" s="230"/>
      <c r="F47" s="339"/>
      <c r="G47" s="230"/>
      <c r="H47" s="230"/>
      <c r="I47" s="230"/>
      <c r="J47" s="230"/>
    </row>
    <row r="48" spans="2:10" ht="14.25">
      <c r="B48" s="230"/>
      <c r="C48" s="230"/>
      <c r="D48" s="298"/>
      <c r="E48" s="230"/>
      <c r="F48" s="230"/>
      <c r="G48" s="230"/>
      <c r="H48" s="230"/>
      <c r="I48" s="230"/>
      <c r="J48" s="230"/>
    </row>
    <row r="49" spans="2:10" ht="14.25">
      <c r="B49" s="230"/>
      <c r="C49" s="230"/>
      <c r="D49" s="298"/>
      <c r="E49" s="230"/>
      <c r="F49" s="230"/>
      <c r="G49" s="230"/>
      <c r="H49" s="230"/>
      <c r="I49" s="230"/>
      <c r="J49" s="230"/>
    </row>
    <row r="50" spans="2:10" ht="14.25">
      <c r="B50" s="230"/>
      <c r="C50" s="230"/>
      <c r="D50" s="298"/>
      <c r="E50" s="230"/>
      <c r="F50" s="230"/>
      <c r="G50" s="230"/>
      <c r="H50" s="230"/>
      <c r="I50" s="230"/>
      <c r="J50" s="230"/>
    </row>
    <row r="51" spans="2:10" ht="14.25">
      <c r="B51" s="230"/>
      <c r="C51" s="230"/>
      <c r="D51" s="298"/>
      <c r="E51" s="230"/>
      <c r="F51" s="230"/>
      <c r="G51" s="230"/>
      <c r="H51" s="230"/>
      <c r="I51" s="230"/>
      <c r="J51" s="230"/>
    </row>
    <row r="52" spans="2:10" ht="14.25">
      <c r="B52" s="230"/>
      <c r="C52" s="230"/>
      <c r="D52" s="298"/>
      <c r="E52" s="230"/>
      <c r="F52" s="230"/>
      <c r="G52" s="230"/>
      <c r="H52" s="230"/>
      <c r="I52" s="230"/>
      <c r="J52" s="230"/>
    </row>
    <row r="53" spans="2:10" ht="14.25">
      <c r="B53" s="230"/>
      <c r="C53" s="230"/>
      <c r="D53" s="298"/>
      <c r="E53" s="230"/>
      <c r="F53" s="230"/>
      <c r="G53" s="230"/>
      <c r="H53" s="230"/>
      <c r="I53" s="230"/>
      <c r="J53" s="230"/>
    </row>
    <row r="54" spans="2:10" ht="14.25">
      <c r="B54" s="230"/>
      <c r="C54" s="230"/>
      <c r="D54" s="298"/>
      <c r="E54" s="230"/>
      <c r="F54" s="230"/>
      <c r="G54" s="230"/>
      <c r="H54" s="230"/>
      <c r="I54" s="230"/>
      <c r="J54" s="230"/>
    </row>
    <row r="55" spans="2:10" ht="14.25">
      <c r="B55" s="230"/>
      <c r="C55" s="230"/>
      <c r="D55" s="298"/>
      <c r="E55" s="230"/>
      <c r="F55" s="230"/>
      <c r="G55" s="230"/>
      <c r="H55" s="230"/>
      <c r="I55" s="230"/>
      <c r="J55" s="230"/>
    </row>
    <row r="56" spans="2:10" ht="14.25">
      <c r="B56" s="230"/>
      <c r="C56" s="230"/>
      <c r="D56" s="299"/>
      <c r="E56" s="340"/>
      <c r="F56" s="230"/>
      <c r="G56" s="230"/>
      <c r="H56" s="230"/>
      <c r="I56" s="230"/>
      <c r="J56" s="230"/>
    </row>
    <row r="57" spans="2:10" ht="14.25">
      <c r="B57" s="230"/>
      <c r="C57" s="230"/>
      <c r="D57" s="299"/>
      <c r="E57" s="341"/>
      <c r="F57" s="230"/>
      <c r="G57" s="230"/>
      <c r="H57" s="230"/>
      <c r="I57" s="230"/>
      <c r="J57" s="230"/>
    </row>
    <row r="58" spans="2:10" ht="14.25">
      <c r="B58" s="230"/>
      <c r="C58" s="230"/>
      <c r="D58" s="299"/>
      <c r="E58" s="340"/>
      <c r="F58" s="230"/>
      <c r="G58" s="230"/>
      <c r="H58" s="230"/>
      <c r="I58" s="230"/>
      <c r="J58" s="230"/>
    </row>
    <row r="59" spans="2:10" ht="14.25">
      <c r="B59" s="230"/>
      <c r="C59" s="230"/>
      <c r="D59" s="299"/>
      <c r="E59" s="342"/>
      <c r="F59" s="230"/>
      <c r="G59" s="339"/>
      <c r="H59" s="230"/>
      <c r="I59" s="230"/>
      <c r="J59" s="230"/>
    </row>
    <row r="60" spans="2:10" ht="14.25">
      <c r="B60" s="230"/>
      <c r="C60" s="230"/>
      <c r="D60" s="299"/>
      <c r="E60" s="301"/>
      <c r="F60" s="230"/>
      <c r="G60" s="230"/>
      <c r="H60" s="230"/>
      <c r="I60" s="230"/>
      <c r="J60" s="230"/>
    </row>
    <row r="61" spans="2:10" ht="14.25">
      <c r="B61" s="230"/>
      <c r="C61" s="230"/>
      <c r="D61" s="299"/>
      <c r="E61" s="340"/>
      <c r="F61" s="230"/>
      <c r="G61" s="230"/>
      <c r="H61" s="230"/>
      <c r="I61" s="230"/>
      <c r="J61" s="230"/>
    </row>
    <row r="62" spans="2:10" ht="14.25">
      <c r="B62" s="230"/>
      <c r="C62" s="230"/>
      <c r="D62" s="299"/>
      <c r="E62" s="343"/>
      <c r="F62" s="230"/>
      <c r="G62" s="230"/>
      <c r="H62" s="230"/>
      <c r="I62" s="230"/>
      <c r="J62" s="230"/>
    </row>
    <row r="63" spans="2:10" ht="14.25">
      <c r="B63" s="230"/>
      <c r="C63" s="230"/>
      <c r="D63" s="299"/>
      <c r="E63" s="343"/>
      <c r="F63" s="230"/>
      <c r="G63" s="230"/>
      <c r="H63" s="230"/>
      <c r="I63" s="230"/>
      <c r="J63" s="230"/>
    </row>
    <row r="64" spans="2:10" ht="14.25">
      <c r="B64" s="230"/>
      <c r="C64" s="230"/>
      <c r="D64" s="299"/>
      <c r="E64" s="343"/>
      <c r="F64" s="230"/>
      <c r="G64" s="230"/>
      <c r="H64" s="230"/>
      <c r="I64" s="230"/>
      <c r="J64" s="230"/>
    </row>
    <row r="65" spans="2:10" ht="14.25">
      <c r="B65" s="230"/>
      <c r="C65" s="230"/>
      <c r="D65" s="299"/>
      <c r="E65" s="344"/>
      <c r="F65" s="230"/>
      <c r="G65" s="230"/>
      <c r="H65" s="230"/>
      <c r="I65" s="230"/>
      <c r="J65" s="230"/>
    </row>
    <row r="66" spans="2:10" ht="14.25">
      <c r="B66" s="230"/>
      <c r="C66" s="230"/>
      <c r="D66" s="299"/>
      <c r="E66" s="345"/>
      <c r="F66" s="230"/>
      <c r="G66" s="230"/>
      <c r="H66" s="230"/>
      <c r="I66" s="230"/>
      <c r="J66" s="230"/>
    </row>
    <row r="67" spans="2:10" ht="14.25">
      <c r="B67" s="230"/>
      <c r="C67" s="230"/>
      <c r="D67" s="298"/>
      <c r="E67" s="230"/>
      <c r="F67" s="230"/>
      <c r="G67" s="230"/>
      <c r="H67" s="230"/>
      <c r="I67" s="230"/>
      <c r="J67" s="230"/>
    </row>
    <row r="68" spans="2:10" ht="14.25">
      <c r="B68" s="230"/>
      <c r="C68" s="230"/>
      <c r="D68" s="231"/>
      <c r="E68" s="301"/>
      <c r="F68" s="230"/>
      <c r="G68" s="300"/>
      <c r="H68" s="230"/>
      <c r="I68" s="230"/>
      <c r="J68" s="230"/>
    </row>
    <row r="69" spans="2:10" ht="14.25">
      <c r="B69" s="230"/>
      <c r="C69" s="230"/>
      <c r="D69" s="231"/>
      <c r="E69" s="301"/>
      <c r="F69" s="230"/>
      <c r="G69" s="230"/>
      <c r="H69" s="230"/>
      <c r="I69" s="230"/>
      <c r="J69" s="230"/>
    </row>
    <row r="70" spans="2:10" ht="14.25">
      <c r="B70" s="230"/>
      <c r="C70" s="230"/>
      <c r="D70" s="231"/>
      <c r="E70" s="346"/>
      <c r="F70" s="230"/>
      <c r="G70" s="230"/>
      <c r="H70" s="230"/>
      <c r="I70" s="230"/>
      <c r="J70" s="230"/>
    </row>
    <row r="71" spans="2:10" ht="14.25">
      <c r="B71" s="230"/>
      <c r="C71" s="230"/>
      <c r="D71" s="231"/>
      <c r="E71" s="344"/>
      <c r="F71" s="230"/>
      <c r="G71" s="230"/>
      <c r="H71" s="230"/>
      <c r="I71" s="230"/>
      <c r="J71" s="230"/>
    </row>
    <row r="72" spans="2:10" ht="14.25">
      <c r="B72" s="230"/>
      <c r="C72" s="230"/>
      <c r="D72" s="231"/>
      <c r="E72" s="346"/>
      <c r="F72" s="230"/>
      <c r="G72" s="230"/>
      <c r="H72" s="230"/>
      <c r="I72" s="230"/>
      <c r="J72" s="230"/>
    </row>
    <row r="73" spans="2:10" ht="14.25">
      <c r="B73" s="230"/>
      <c r="C73" s="230"/>
      <c r="D73" s="231"/>
      <c r="E73" s="346"/>
      <c r="F73" s="230"/>
      <c r="G73" s="230"/>
      <c r="H73" s="230"/>
      <c r="I73" s="230"/>
      <c r="J73" s="230"/>
    </row>
    <row r="74" spans="2:10" ht="14.25">
      <c r="B74" s="230"/>
      <c r="C74" s="230"/>
      <c r="D74" s="298"/>
      <c r="E74" s="230"/>
      <c r="F74" s="230"/>
      <c r="G74" s="230"/>
      <c r="H74" s="230"/>
      <c r="I74" s="230"/>
      <c r="J74" s="230"/>
    </row>
    <row r="75" spans="2:10" ht="14.25">
      <c r="B75" s="230"/>
      <c r="C75" s="230"/>
      <c r="D75" s="391"/>
      <c r="E75" s="391"/>
      <c r="F75" s="230"/>
      <c r="G75" s="230"/>
      <c r="H75" s="230"/>
      <c r="I75" s="230"/>
      <c r="J75" s="230"/>
    </row>
    <row r="76" spans="2:10" ht="14.25">
      <c r="B76" s="230"/>
      <c r="C76" s="230"/>
      <c r="D76" s="299"/>
      <c r="E76" s="230"/>
      <c r="F76" s="230"/>
      <c r="G76" s="230"/>
      <c r="H76" s="230"/>
      <c r="I76" s="230"/>
      <c r="J76" s="230"/>
    </row>
    <row r="77" spans="2:10" ht="14.25">
      <c r="B77" s="230"/>
      <c r="C77" s="230"/>
      <c r="D77" s="392"/>
      <c r="E77" s="393"/>
      <c r="F77" s="230"/>
      <c r="G77" s="230"/>
      <c r="H77" s="230"/>
      <c r="I77" s="230"/>
      <c r="J77" s="230"/>
    </row>
    <row r="78" spans="2:10" ht="14.25">
      <c r="B78" s="230"/>
      <c r="C78" s="230"/>
      <c r="D78" s="392"/>
      <c r="E78" s="393"/>
      <c r="F78" s="230"/>
      <c r="G78" s="230"/>
      <c r="H78" s="230"/>
      <c r="I78" s="230"/>
      <c r="J78" s="230"/>
    </row>
    <row r="79" spans="2:10" ht="14.25">
      <c r="B79" s="230"/>
      <c r="C79" s="230"/>
      <c r="D79" s="299"/>
      <c r="E79" s="230"/>
      <c r="F79" s="230"/>
      <c r="G79" s="230"/>
      <c r="H79" s="230"/>
      <c r="I79" s="230"/>
      <c r="J79" s="230"/>
    </row>
    <row r="80" spans="2:10" ht="14.25">
      <c r="B80" s="230"/>
      <c r="C80" s="230"/>
      <c r="D80" s="299"/>
      <c r="E80" s="230"/>
      <c r="F80" s="230"/>
      <c r="G80" s="230"/>
      <c r="H80" s="230"/>
      <c r="I80" s="230"/>
      <c r="J80" s="230"/>
    </row>
    <row r="81" spans="2:10" ht="14.25">
      <c r="B81" s="230"/>
      <c r="C81" s="230"/>
      <c r="D81" s="299"/>
      <c r="E81" s="230"/>
      <c r="F81" s="230"/>
      <c r="G81" s="230"/>
      <c r="H81" s="230"/>
      <c r="I81" s="230"/>
      <c r="J81" s="230"/>
    </row>
    <row r="82" spans="2:10" ht="14.25">
      <c r="B82" s="230"/>
      <c r="C82" s="230"/>
      <c r="D82" s="299"/>
      <c r="E82" s="230"/>
      <c r="F82" s="230"/>
      <c r="G82" s="230"/>
      <c r="H82" s="230"/>
      <c r="I82" s="230"/>
      <c r="J82" s="230"/>
    </row>
    <row r="83" spans="2:10" ht="14.25">
      <c r="B83" s="230"/>
      <c r="C83" s="230"/>
      <c r="D83" s="299"/>
      <c r="E83" s="230"/>
      <c r="F83" s="230"/>
      <c r="G83" s="230"/>
      <c r="H83" s="230"/>
      <c r="I83" s="230"/>
      <c r="J83" s="230"/>
    </row>
    <row r="84" spans="2:10" ht="14.25">
      <c r="B84" s="230"/>
      <c r="C84" s="230"/>
      <c r="D84" s="299"/>
      <c r="E84" s="230"/>
      <c r="F84" s="230"/>
      <c r="G84" s="230"/>
      <c r="H84" s="230"/>
      <c r="I84" s="230"/>
      <c r="J84" s="230"/>
    </row>
    <row r="85" spans="2:10" ht="14.25">
      <c r="B85" s="230"/>
      <c r="C85" s="230"/>
      <c r="D85" s="298"/>
      <c r="E85" s="230"/>
      <c r="F85" s="230"/>
      <c r="G85" s="230"/>
      <c r="H85" s="230"/>
      <c r="I85" s="230"/>
      <c r="J85" s="230"/>
    </row>
    <row r="86" spans="2:10" ht="14.25">
      <c r="B86" s="230"/>
      <c r="C86" s="230"/>
      <c r="D86" s="298"/>
      <c r="E86" s="230"/>
      <c r="F86" s="230"/>
      <c r="G86" s="230"/>
      <c r="H86" s="230"/>
      <c r="I86" s="230"/>
      <c r="J86" s="230"/>
    </row>
    <row r="87" spans="2:10" ht="14.25">
      <c r="B87" s="230"/>
      <c r="C87" s="230"/>
      <c r="D87" s="298"/>
      <c r="E87" s="230"/>
      <c r="F87" s="230"/>
      <c r="G87" s="230"/>
      <c r="H87" s="230"/>
      <c r="I87" s="230"/>
      <c r="J87" s="230"/>
    </row>
    <row r="88" spans="2:10" ht="14.25">
      <c r="B88" s="230"/>
      <c r="C88" s="230"/>
      <c r="D88" s="298"/>
      <c r="E88" s="230"/>
      <c r="F88" s="230"/>
      <c r="G88" s="230"/>
      <c r="H88" s="230"/>
      <c r="I88" s="230"/>
      <c r="J88" s="230"/>
    </row>
    <row r="89" spans="2:10" ht="14.25">
      <c r="B89" s="230"/>
      <c r="C89" s="230"/>
      <c r="D89" s="298"/>
      <c r="E89" s="230"/>
      <c r="F89" s="230"/>
      <c r="G89" s="230"/>
      <c r="H89" s="230"/>
      <c r="I89" s="230"/>
      <c r="J89" s="230"/>
    </row>
    <row r="90" spans="2:10" ht="14.25">
      <c r="B90" s="230"/>
      <c r="C90" s="230"/>
      <c r="D90" s="298"/>
      <c r="E90" s="230"/>
      <c r="F90" s="230"/>
      <c r="G90" s="230"/>
      <c r="H90" s="230"/>
      <c r="I90" s="230"/>
      <c r="J90" s="230"/>
    </row>
    <row r="91" spans="2:10" ht="14.25">
      <c r="B91" s="230"/>
      <c r="C91" s="230"/>
      <c r="D91" s="298"/>
      <c r="E91" s="230"/>
      <c r="F91" s="230"/>
      <c r="G91" s="230"/>
      <c r="H91" s="230"/>
      <c r="I91" s="230"/>
      <c r="J91" s="230"/>
    </row>
    <row r="92" spans="2:10" ht="14.25">
      <c r="B92" s="230"/>
      <c r="C92" s="230"/>
      <c r="D92" s="298"/>
      <c r="E92" s="230"/>
      <c r="F92" s="230"/>
      <c r="G92" s="230"/>
      <c r="H92" s="230"/>
      <c r="I92" s="230"/>
      <c r="J92" s="230"/>
    </row>
  </sheetData>
  <mergeCells count="16">
    <mergeCell ref="B1:J1"/>
    <mergeCell ref="D75:E75"/>
    <mergeCell ref="D77:D78"/>
    <mergeCell ref="E77:E78"/>
    <mergeCell ref="I40:I41"/>
    <mergeCell ref="E14:G14"/>
    <mergeCell ref="C31:E32"/>
    <mergeCell ref="C40:D41"/>
    <mergeCell ref="E40:E41"/>
    <mergeCell ref="B31:B32"/>
    <mergeCell ref="H4:I4"/>
    <mergeCell ref="G23:I23"/>
    <mergeCell ref="G40:H41"/>
    <mergeCell ref="H31:J32"/>
    <mergeCell ref="G31:G32"/>
    <mergeCell ref="E21:J21"/>
  </mergeCells>
  <printOptions/>
  <pageMargins left="0.75" right="0.75" top="1" bottom="1" header="0.512" footer="0.512"/>
  <pageSetup orientation="portrait" paperSize="9"/>
  <drawing r:id="rId3"/>
  <legacyDrawing r:id="rId2"/>
  <oleObjects>
    <oleObject progId="Equation.3" shapeId="520871" r:id="rId1"/>
  </oleObjects>
</worksheet>
</file>

<file path=xl/worksheets/sheet13.xml><?xml version="1.0" encoding="utf-8"?>
<worksheet xmlns="http://schemas.openxmlformats.org/spreadsheetml/2006/main" xmlns:r="http://schemas.openxmlformats.org/officeDocument/2006/relationships">
  <dimension ref="A1:M526"/>
  <sheetViews>
    <sheetView workbookViewId="0" topLeftCell="A22">
      <selection activeCell="N7" sqref="N6:N7"/>
    </sheetView>
  </sheetViews>
  <sheetFormatPr defaultColWidth="8.796875" defaultRowHeight="15"/>
  <cols>
    <col min="1" max="12" width="10.59765625" style="223" customWidth="1"/>
    <col min="13" max="16384" width="13" style="106" customWidth="1"/>
  </cols>
  <sheetData>
    <row r="1" spans="1:13" ht="56.25" customHeight="1">
      <c r="A1" s="401" t="s">
        <v>144</v>
      </c>
      <c r="B1" s="401"/>
      <c r="C1" s="401"/>
      <c r="D1" s="401"/>
      <c r="E1" s="401"/>
      <c r="F1" s="401"/>
      <c r="G1" s="401"/>
      <c r="H1" s="221"/>
      <c r="I1" s="130"/>
      <c r="J1" s="130"/>
      <c r="K1" s="130"/>
      <c r="L1" s="130"/>
      <c r="M1" s="131"/>
    </row>
    <row r="2" spans="1:13" ht="13.5" customHeight="1">
      <c r="A2" s="130"/>
      <c r="B2" s="130"/>
      <c r="C2" s="132" t="s">
        <v>112</v>
      </c>
      <c r="D2" s="133">
        <v>1</v>
      </c>
      <c r="E2" s="130"/>
      <c r="F2" s="134" t="s">
        <v>113</v>
      </c>
      <c r="G2" s="130"/>
      <c r="H2" s="130"/>
      <c r="I2" s="130"/>
      <c r="J2" s="130"/>
      <c r="K2" s="130"/>
      <c r="L2" s="130"/>
      <c r="M2" s="131"/>
    </row>
    <row r="3" spans="1:13" ht="13.5" customHeight="1">
      <c r="A3" s="130"/>
      <c r="B3" s="134" t="s">
        <v>114</v>
      </c>
      <c r="C3" s="404"/>
      <c r="D3" s="405"/>
      <c r="E3" s="135"/>
      <c r="F3" s="136">
        <v>10</v>
      </c>
      <c r="G3" s="130"/>
      <c r="H3" s="130"/>
      <c r="I3" s="130"/>
      <c r="J3" s="130"/>
      <c r="K3" s="130"/>
      <c r="L3" s="130"/>
      <c r="M3" s="131"/>
    </row>
    <row r="4" spans="1:13" ht="13.5" customHeight="1">
      <c r="A4" s="137" t="s">
        <v>115</v>
      </c>
      <c r="B4" s="137" t="s">
        <v>159</v>
      </c>
      <c r="C4" s="137" t="s">
        <v>116</v>
      </c>
      <c r="D4" s="137" t="s">
        <v>117</v>
      </c>
      <c r="E4" s="138" t="s">
        <v>160</v>
      </c>
      <c r="F4" s="137" t="s">
        <v>161</v>
      </c>
      <c r="G4" s="139" t="s">
        <v>162</v>
      </c>
      <c r="H4" s="130"/>
      <c r="I4" s="130"/>
      <c r="J4" s="130"/>
      <c r="K4" s="130"/>
      <c r="L4" s="130"/>
      <c r="M4" s="131"/>
    </row>
    <row r="5" spans="1:13" ht="13.5" customHeight="1">
      <c r="A5" s="134">
        <v>0</v>
      </c>
      <c r="B5" s="139">
        <v>1</v>
      </c>
      <c r="C5" s="140">
        <v>5.6</v>
      </c>
      <c r="D5" s="141">
        <f>C5*$D$2</f>
        <v>5.6</v>
      </c>
      <c r="E5" s="142">
        <f>0.00001476582*D5^3-0.0008084643*D5^2+0.01647585*D5+0.9306143</f>
        <v>1.00011873379712</v>
      </c>
      <c r="F5" s="143">
        <f>(-0.00000000001202792*$F$3^5+0.0000000009436018*$F$3^4-0.00000002401686*$F$3^3+0.0000001292765*$F$3^2+0.000002349353*$F$3-0.000006769376)*D5^3+(0.0000000009874728*$F$3^5-0.00000007960912*$F$3^4+0.000002243871*$F$3^3-0.00002208887*$F$3^2-0.00002414301*$F$3+0.0001978731)*D5^2+(-0.00000002368327*$F$3^5+0.000001943117*$F$3^4-0.00005766112*$F$3^3+0.0006794402*$F$3^2-0.001382507*$F$3-0.0006504636)*D5+(0.0000001988237*$F$3^5-0.00001685939*$F$3^4+0.0005352568*$F$3^3-0.007333496*$F$3^2+0.01209129*$F$3+1.012671)</f>
        <v>0.83915066057152</v>
      </c>
      <c r="G5" s="143">
        <f aca="true" t="shared" si="0" ref="G5:G40">E5*F5</f>
        <v>0.8392502961158054</v>
      </c>
      <c r="H5" s="130"/>
      <c r="I5" s="130"/>
      <c r="J5" s="130"/>
      <c r="K5" s="130"/>
      <c r="L5" s="130"/>
      <c r="M5" s="131"/>
    </row>
    <row r="6" spans="1:13" ht="13.5" customHeight="1">
      <c r="A6" s="134">
        <v>10</v>
      </c>
      <c r="B6" s="139">
        <v>2</v>
      </c>
      <c r="C6" s="140">
        <v>7</v>
      </c>
      <c r="D6" s="141">
        <f aca="true" t="shared" si="1" ref="D6:D40">C6*$D$2</f>
        <v>7</v>
      </c>
      <c r="E6" s="142">
        <f aca="true" t="shared" si="2" ref="E6:E39">0.00001476582*D6^3-0.0008084643*D6^2+0.01647585*D6+0.9306143</f>
        <v>1.01139517556</v>
      </c>
      <c r="F6" s="143">
        <f aca="true" t="shared" si="3" ref="F6:F40">(-0.00000000001202792*$F$3^5+0.0000000009436018*$F$3^4-0.00000002401686*$F$3^3+0.0000001292765*$F$3^2+0.000002349353*$F$3-0.000006769376)*D6^3+(0.0000000009874728*$F$3^5-0.00000007960912*$F$3^4+0.000002243871*$F$3^3-0.00002208887*$F$3^2-0.00002414301*$F$3+0.0001978731)*D6^2+(-0.00000002368327*$F$3^5+0.000001943117*$F$3^4-0.00005766112*$F$3^3+0.0006794402*$F$3^2-0.001382507*$F$3-0.0006504636)*D6+(0.0000001988237*$F$3^5-0.00001685939*$F$3^4+0.0005352568*$F$3^3-0.007333496*$F$3^2+0.01209129*$F$3+1.012671)</f>
        <v>0.8470378890299999</v>
      </c>
      <c r="G6" s="143">
        <f t="shared" si="0"/>
        <v>0.8566900344814684</v>
      </c>
      <c r="H6" s="130"/>
      <c r="I6" s="130"/>
      <c r="J6" s="130"/>
      <c r="K6" s="130"/>
      <c r="L6" s="130"/>
      <c r="M6" s="131"/>
    </row>
    <row r="7" spans="1:13" ht="13.5" customHeight="1">
      <c r="A7" s="134">
        <v>20</v>
      </c>
      <c r="B7" s="139">
        <v>3</v>
      </c>
      <c r="C7" s="140">
        <v>7.5</v>
      </c>
      <c r="D7" s="141">
        <f t="shared" si="1"/>
        <v>7.5</v>
      </c>
      <c r="E7" s="142">
        <f t="shared" si="2"/>
        <v>1.0149363884375</v>
      </c>
      <c r="F7" s="143">
        <f t="shared" si="3"/>
        <v>0.8494489479687499</v>
      </c>
      <c r="G7" s="143">
        <f t="shared" si="0"/>
        <v>0.8621366474134369</v>
      </c>
      <c r="H7" s="130"/>
      <c r="I7" s="130"/>
      <c r="J7" s="130"/>
      <c r="K7" s="130"/>
      <c r="L7" s="130"/>
      <c r="M7" s="131"/>
    </row>
    <row r="8" spans="1:13" ht="13.5" customHeight="1">
      <c r="A8" s="134">
        <v>30</v>
      </c>
      <c r="B8" s="139">
        <v>4</v>
      </c>
      <c r="C8" s="140">
        <v>7.7</v>
      </c>
      <c r="D8" s="141">
        <f t="shared" si="1"/>
        <v>7.7</v>
      </c>
      <c r="E8" s="142">
        <f t="shared" si="2"/>
        <v>1.01628558075506</v>
      </c>
      <c r="F8" s="143">
        <f t="shared" si="3"/>
        <v>0.8503576454478099</v>
      </c>
      <c r="G8" s="143">
        <f t="shared" si="0"/>
        <v>0.8642062135534329</v>
      </c>
      <c r="H8" s="130"/>
      <c r="I8" s="130"/>
      <c r="J8" s="130"/>
      <c r="K8" s="130"/>
      <c r="L8" s="130"/>
      <c r="M8" s="131"/>
    </row>
    <row r="9" spans="1:13" ht="13.5" customHeight="1">
      <c r="A9" s="134">
        <v>40</v>
      </c>
      <c r="B9" s="139">
        <v>5</v>
      </c>
      <c r="C9" s="140">
        <v>7.8</v>
      </c>
      <c r="D9" s="141">
        <f t="shared" si="1"/>
        <v>7.8</v>
      </c>
      <c r="E9" s="142">
        <f t="shared" si="2"/>
        <v>1.01694611140064</v>
      </c>
      <c r="F9" s="143">
        <f t="shared" si="3"/>
        <v>0.85080038571704</v>
      </c>
      <c r="G9" s="143">
        <f t="shared" si="0"/>
        <v>0.8652181438331084</v>
      </c>
      <c r="H9" s="130"/>
      <c r="I9" s="130"/>
      <c r="J9" s="130"/>
      <c r="K9" s="130"/>
      <c r="L9" s="130"/>
      <c r="M9" s="131"/>
    </row>
    <row r="10" spans="1:13" ht="13.5" customHeight="1">
      <c r="A10" s="134">
        <v>50</v>
      </c>
      <c r="B10" s="139">
        <v>6</v>
      </c>
      <c r="C10" s="140">
        <v>8</v>
      </c>
      <c r="D10" s="141">
        <f t="shared" si="1"/>
        <v>8</v>
      </c>
      <c r="E10" s="142">
        <f t="shared" si="2"/>
        <v>1.01823948464</v>
      </c>
      <c r="F10" s="143">
        <f t="shared" si="3"/>
        <v>0.8516630653599999</v>
      </c>
      <c r="G10" s="143">
        <f t="shared" si="0"/>
        <v>0.8671969607590889</v>
      </c>
      <c r="H10" s="130"/>
      <c r="I10" s="130"/>
      <c r="J10" s="130"/>
      <c r="K10" s="130"/>
      <c r="L10" s="130"/>
      <c r="M10" s="131"/>
    </row>
    <row r="11" spans="1:13" ht="13.5" customHeight="1">
      <c r="A11" s="134">
        <v>60</v>
      </c>
      <c r="B11" s="139">
        <v>7</v>
      </c>
      <c r="C11" s="140">
        <v>8.2</v>
      </c>
      <c r="D11" s="141">
        <f t="shared" si="1"/>
        <v>8.2</v>
      </c>
      <c r="E11" s="142">
        <f t="shared" si="2"/>
        <v>1.01949653110976</v>
      </c>
      <c r="F11" s="143">
        <f t="shared" si="3"/>
        <v>0.8524958985357599</v>
      </c>
      <c r="G11" s="143">
        <f t="shared" si="0"/>
        <v>0.8691166113425051</v>
      </c>
      <c r="H11" s="130"/>
      <c r="I11" s="130"/>
      <c r="J11" s="130"/>
      <c r="K11" s="130"/>
      <c r="L11" s="130"/>
      <c r="M11" s="131"/>
    </row>
    <row r="12" spans="1:13" ht="13.5" customHeight="1">
      <c r="A12" s="134">
        <v>70</v>
      </c>
      <c r="B12" s="139">
        <v>8</v>
      </c>
      <c r="C12" s="140">
        <v>8.5</v>
      </c>
      <c r="D12" s="141">
        <f t="shared" si="1"/>
        <v>8.5</v>
      </c>
      <c r="E12" s="142">
        <f t="shared" si="2"/>
        <v>1.0213155385325</v>
      </c>
      <c r="F12" s="143">
        <f t="shared" si="3"/>
        <v>0.8536906423312499</v>
      </c>
      <c r="G12" s="143">
        <f t="shared" si="0"/>
        <v>0.8718875181126963</v>
      </c>
      <c r="H12" s="130"/>
      <c r="I12" s="130"/>
      <c r="J12" s="130"/>
      <c r="K12" s="130"/>
      <c r="L12" s="130"/>
      <c r="M12" s="131"/>
    </row>
    <row r="13" spans="1:13" ht="13.5" customHeight="1">
      <c r="A13" s="134">
        <v>80</v>
      </c>
      <c r="B13" s="139">
        <v>9</v>
      </c>
      <c r="C13" s="140">
        <v>8.6</v>
      </c>
      <c r="D13" s="141">
        <f t="shared" si="1"/>
        <v>8.6</v>
      </c>
      <c r="E13" s="142">
        <f t="shared" si="2"/>
        <v>1.02190447877792</v>
      </c>
      <c r="F13" s="143">
        <f t="shared" si="3"/>
        <v>0.85407468817432</v>
      </c>
      <c r="G13" s="143">
        <f t="shared" si="0"/>
        <v>0.8727827490561929</v>
      </c>
      <c r="H13" s="130"/>
      <c r="I13" s="130"/>
      <c r="J13" s="130"/>
      <c r="K13" s="130"/>
      <c r="L13" s="130"/>
      <c r="M13" s="131"/>
    </row>
    <row r="14" spans="1:13" ht="13.5" customHeight="1">
      <c r="A14" s="134">
        <v>90</v>
      </c>
      <c r="B14" s="139">
        <v>10</v>
      </c>
      <c r="C14" s="140"/>
      <c r="D14" s="141">
        <f t="shared" si="1"/>
        <v>0</v>
      </c>
      <c r="E14" s="142">
        <f t="shared" si="2"/>
        <v>0.9306143</v>
      </c>
      <c r="F14" s="143">
        <f t="shared" si="3"/>
        <v>0.78677957</v>
      </c>
      <c r="G14" s="143">
        <f t="shared" si="0"/>
        <v>0.732188318789851</v>
      </c>
      <c r="H14" s="130"/>
      <c r="I14" s="130"/>
      <c r="J14" s="130"/>
      <c r="K14" s="130"/>
      <c r="L14" s="130"/>
      <c r="M14" s="131"/>
    </row>
    <row r="15" spans="1:13" ht="13.5" customHeight="1">
      <c r="A15" s="134">
        <v>100</v>
      </c>
      <c r="B15" s="139">
        <v>11</v>
      </c>
      <c r="C15" s="140"/>
      <c r="D15" s="141">
        <f t="shared" si="1"/>
        <v>0</v>
      </c>
      <c r="E15" s="142">
        <f t="shared" si="2"/>
        <v>0.9306143</v>
      </c>
      <c r="F15" s="143">
        <f t="shared" si="3"/>
        <v>0.78677957</v>
      </c>
      <c r="G15" s="143">
        <f t="shared" si="0"/>
        <v>0.732188318789851</v>
      </c>
      <c r="H15" s="130"/>
      <c r="I15" s="130"/>
      <c r="J15" s="130"/>
      <c r="K15" s="130"/>
      <c r="L15" s="130"/>
      <c r="M15" s="131"/>
    </row>
    <row r="16" spans="1:13" ht="13.5" customHeight="1">
      <c r="A16" s="134">
        <v>110</v>
      </c>
      <c r="B16" s="139">
        <v>12</v>
      </c>
      <c r="C16" s="140"/>
      <c r="D16" s="141">
        <f t="shared" si="1"/>
        <v>0</v>
      </c>
      <c r="E16" s="142">
        <f t="shared" si="2"/>
        <v>0.9306143</v>
      </c>
      <c r="F16" s="143">
        <f t="shared" si="3"/>
        <v>0.78677957</v>
      </c>
      <c r="G16" s="143">
        <f t="shared" si="0"/>
        <v>0.732188318789851</v>
      </c>
      <c r="H16" s="130"/>
      <c r="I16" s="130"/>
      <c r="J16" s="130"/>
      <c r="K16" s="130"/>
      <c r="L16" s="130"/>
      <c r="M16" s="131"/>
    </row>
    <row r="17" spans="1:13" ht="13.5" customHeight="1">
      <c r="A17" s="134">
        <v>120</v>
      </c>
      <c r="B17" s="139">
        <v>13</v>
      </c>
      <c r="C17" s="140"/>
      <c r="D17" s="141">
        <f t="shared" si="1"/>
        <v>0</v>
      </c>
      <c r="E17" s="142">
        <f t="shared" si="2"/>
        <v>0.9306143</v>
      </c>
      <c r="F17" s="143">
        <f t="shared" si="3"/>
        <v>0.78677957</v>
      </c>
      <c r="G17" s="143">
        <f t="shared" si="0"/>
        <v>0.732188318789851</v>
      </c>
      <c r="H17" s="130"/>
      <c r="I17" s="130"/>
      <c r="J17" s="130"/>
      <c r="K17" s="130"/>
      <c r="L17" s="130"/>
      <c r="M17" s="131"/>
    </row>
    <row r="18" spans="1:13" ht="13.5" customHeight="1">
      <c r="A18" s="134">
        <v>130</v>
      </c>
      <c r="B18" s="139">
        <v>14</v>
      </c>
      <c r="C18" s="140"/>
      <c r="D18" s="141">
        <f t="shared" si="1"/>
        <v>0</v>
      </c>
      <c r="E18" s="142">
        <f t="shared" si="2"/>
        <v>0.9306143</v>
      </c>
      <c r="F18" s="143">
        <f t="shared" si="3"/>
        <v>0.78677957</v>
      </c>
      <c r="G18" s="143">
        <f t="shared" si="0"/>
        <v>0.732188318789851</v>
      </c>
      <c r="H18" s="130"/>
      <c r="I18" s="130"/>
      <c r="J18" s="130"/>
      <c r="K18" s="130"/>
      <c r="L18" s="130"/>
      <c r="M18" s="131"/>
    </row>
    <row r="19" spans="1:13" ht="13.5" customHeight="1">
      <c r="A19" s="134">
        <v>140</v>
      </c>
      <c r="B19" s="139">
        <v>15</v>
      </c>
      <c r="C19" s="140"/>
      <c r="D19" s="141">
        <f t="shared" si="1"/>
        <v>0</v>
      </c>
      <c r="E19" s="142">
        <f t="shared" si="2"/>
        <v>0.9306143</v>
      </c>
      <c r="F19" s="143">
        <f t="shared" si="3"/>
        <v>0.78677957</v>
      </c>
      <c r="G19" s="143">
        <f t="shared" si="0"/>
        <v>0.732188318789851</v>
      </c>
      <c r="H19" s="130"/>
      <c r="I19" s="130"/>
      <c r="J19" s="130"/>
      <c r="K19" s="130"/>
      <c r="L19" s="130"/>
      <c r="M19" s="131"/>
    </row>
    <row r="20" spans="1:13" ht="13.5" customHeight="1">
      <c r="A20" s="134">
        <v>150</v>
      </c>
      <c r="B20" s="139">
        <v>16</v>
      </c>
      <c r="C20" s="140"/>
      <c r="D20" s="141">
        <f t="shared" si="1"/>
        <v>0</v>
      </c>
      <c r="E20" s="142">
        <f t="shared" si="2"/>
        <v>0.9306143</v>
      </c>
      <c r="F20" s="143">
        <f t="shared" si="3"/>
        <v>0.78677957</v>
      </c>
      <c r="G20" s="143">
        <f t="shared" si="0"/>
        <v>0.732188318789851</v>
      </c>
      <c r="H20" s="130"/>
      <c r="I20" s="130"/>
      <c r="J20" s="130"/>
      <c r="K20" s="130"/>
      <c r="L20" s="130"/>
      <c r="M20" s="131"/>
    </row>
    <row r="21" spans="1:13" ht="13.5" customHeight="1">
      <c r="A21" s="134">
        <v>160</v>
      </c>
      <c r="B21" s="139">
        <v>17</v>
      </c>
      <c r="C21" s="140"/>
      <c r="D21" s="141">
        <f t="shared" si="1"/>
        <v>0</v>
      </c>
      <c r="E21" s="142">
        <f t="shared" si="2"/>
        <v>0.9306143</v>
      </c>
      <c r="F21" s="143">
        <f t="shared" si="3"/>
        <v>0.78677957</v>
      </c>
      <c r="G21" s="143">
        <f t="shared" si="0"/>
        <v>0.732188318789851</v>
      </c>
      <c r="H21" s="130"/>
      <c r="I21" s="130"/>
      <c r="J21" s="130"/>
      <c r="K21" s="130"/>
      <c r="L21" s="130"/>
      <c r="M21" s="131"/>
    </row>
    <row r="22" spans="1:13" ht="13.5" customHeight="1">
      <c r="A22" s="134">
        <v>170</v>
      </c>
      <c r="B22" s="139">
        <v>18</v>
      </c>
      <c r="C22" s="140"/>
      <c r="D22" s="141">
        <f t="shared" si="1"/>
        <v>0</v>
      </c>
      <c r="E22" s="142">
        <f t="shared" si="2"/>
        <v>0.9306143</v>
      </c>
      <c r="F22" s="143">
        <f t="shared" si="3"/>
        <v>0.78677957</v>
      </c>
      <c r="G22" s="143">
        <f t="shared" si="0"/>
        <v>0.732188318789851</v>
      </c>
      <c r="H22" s="130"/>
      <c r="I22" s="130"/>
      <c r="J22" s="130"/>
      <c r="K22" s="130"/>
      <c r="L22" s="130"/>
      <c r="M22" s="131"/>
    </row>
    <row r="23" spans="1:13" ht="13.5" customHeight="1">
      <c r="A23" s="134">
        <v>180</v>
      </c>
      <c r="B23" s="139">
        <v>19</v>
      </c>
      <c r="C23" s="140"/>
      <c r="D23" s="141">
        <f t="shared" si="1"/>
        <v>0</v>
      </c>
      <c r="E23" s="142">
        <f t="shared" si="2"/>
        <v>0.9306143</v>
      </c>
      <c r="F23" s="143">
        <f t="shared" si="3"/>
        <v>0.78677957</v>
      </c>
      <c r="G23" s="143">
        <f t="shared" si="0"/>
        <v>0.732188318789851</v>
      </c>
      <c r="H23" s="144" t="s">
        <v>118</v>
      </c>
      <c r="I23" s="145" t="s">
        <v>117</v>
      </c>
      <c r="J23" s="146" t="s">
        <v>160</v>
      </c>
      <c r="K23" s="145" t="s">
        <v>161</v>
      </c>
      <c r="L23" s="144" t="s">
        <v>162</v>
      </c>
      <c r="M23" s="131"/>
    </row>
    <row r="24" spans="1:13" ht="13.5" customHeight="1">
      <c r="A24" s="134">
        <v>190</v>
      </c>
      <c r="B24" s="139">
        <v>20</v>
      </c>
      <c r="C24" s="140"/>
      <c r="D24" s="141">
        <f t="shared" si="1"/>
        <v>0</v>
      </c>
      <c r="E24" s="142">
        <f t="shared" si="2"/>
        <v>0.9306143</v>
      </c>
      <c r="F24" s="143">
        <f t="shared" si="3"/>
        <v>0.78677957</v>
      </c>
      <c r="G24" s="143">
        <f t="shared" si="0"/>
        <v>0.732188318789851</v>
      </c>
      <c r="H24" s="140"/>
      <c r="I24" s="141">
        <f aca="true" t="shared" si="4" ref="I24:I31">IF($H24="","",H24*$D$2)</f>
      </c>
      <c r="J24" s="142">
        <f>IF($H24="","",0.00001476582*I24^3-0.0008084643*I24^2+0.01647585*I24+0.9306143)</f>
      </c>
      <c r="K24" s="143">
        <f>IF($H24="","",(-0.00000000001202792*$F$3^5+0.0000000009436018*$F$3^4-0.00000002401686*$F$3^3+0.0000001292765*$F$3^2+0.000002349353*$F$3-0.000006769376)*I24^3+(0.0000000009874728*$F$3^5-0.00000007960912*$F$3^4+0.000002243871*$F$3^3-0.00002208887*$F$3^2-0.00002414301*$F$3+0.0001978731)*I24^2+(-0.00000002368327*$F$3^5+0.000001943117*$F$3^4-0.00005766112*$F$3^3+0.0006794402*$F$3^2-0.001382507*$F$3-0.0006504636)*I24+(0.0000001988237*$F$3^5-0.00001685939*$F$3^4+0.0005352568*$F$3^3-0.007333496*$F$3^2+0.01209129*$F$3+1.012671))</f>
      </c>
      <c r="L24" s="143">
        <f aca="true" t="shared" si="5" ref="L24:L31">IF($H24="","",J24*K24)</f>
      </c>
      <c r="M24" s="131"/>
    </row>
    <row r="25" spans="1:13" ht="13.5" customHeight="1">
      <c r="A25" s="134">
        <v>200</v>
      </c>
      <c r="B25" s="139">
        <v>21</v>
      </c>
      <c r="C25" s="140"/>
      <c r="D25" s="141">
        <f t="shared" si="1"/>
        <v>0</v>
      </c>
      <c r="E25" s="142">
        <f t="shared" si="2"/>
        <v>0.9306143</v>
      </c>
      <c r="F25" s="143">
        <f t="shared" si="3"/>
        <v>0.78677957</v>
      </c>
      <c r="G25" s="143">
        <f t="shared" si="0"/>
        <v>0.732188318789851</v>
      </c>
      <c r="H25" s="140"/>
      <c r="I25" s="141">
        <f t="shared" si="4"/>
      </c>
      <c r="J25" s="142">
        <f aca="true" t="shared" si="6" ref="J25:J31">IF($H25="","",0.00001476582*I25^3-0.0008084643*I25^2+0.01647585*I25+0.9306143)</f>
      </c>
      <c r="K25" s="143">
        <f aca="true" t="shared" si="7" ref="K25:K31">IF($H25="","",(-0.00000000001202792*$F$3^5+0.0000000009436018*$F$3^4-0.00000002401686*$F$3^3+0.0000001292765*$F$3^2+0.000002349353*$F$3-0.000006769376)*I25^3+(0.0000000009874728*$F$3^5-0.00000007960912*$F$3^4+0.000002243871*$F$3^3-0.00002208887*$F$3^2-0.00002414301*$F$3+0.0001978731)*I25^2+(-0.00000002368327*$F$3^5+0.000001943117*$F$3^4-0.00005766112*$F$3^3+0.0006794402*$F$3^2-0.001382507*$F$3-0.0006504636)*I25+(0.0000001988237*$F$3^5-0.00001685939*$F$3^4+0.0005352568*$F$3^3-0.007333496*$F$3^2+0.01209129*$F$3+1.012671))</f>
      </c>
      <c r="L25" s="143">
        <f t="shared" si="5"/>
      </c>
      <c r="M25" s="131"/>
    </row>
    <row r="26" spans="1:13" ht="13.5" customHeight="1">
      <c r="A26" s="134">
        <v>210</v>
      </c>
      <c r="B26" s="139">
        <v>22</v>
      </c>
      <c r="C26" s="140"/>
      <c r="D26" s="141">
        <f t="shared" si="1"/>
        <v>0</v>
      </c>
      <c r="E26" s="142">
        <f t="shared" si="2"/>
        <v>0.9306143</v>
      </c>
      <c r="F26" s="143">
        <f t="shared" si="3"/>
        <v>0.78677957</v>
      </c>
      <c r="G26" s="143">
        <f t="shared" si="0"/>
        <v>0.732188318789851</v>
      </c>
      <c r="H26" s="140"/>
      <c r="I26" s="141">
        <f t="shared" si="4"/>
      </c>
      <c r="J26" s="142">
        <f t="shared" si="6"/>
      </c>
      <c r="K26" s="143">
        <f t="shared" si="7"/>
      </c>
      <c r="L26" s="143">
        <f t="shared" si="5"/>
      </c>
      <c r="M26" s="131"/>
    </row>
    <row r="27" spans="1:13" ht="13.5" customHeight="1">
      <c r="A27" s="134">
        <v>220</v>
      </c>
      <c r="B27" s="139">
        <v>23</v>
      </c>
      <c r="C27" s="140"/>
      <c r="D27" s="141">
        <f t="shared" si="1"/>
        <v>0</v>
      </c>
      <c r="E27" s="142">
        <f t="shared" si="2"/>
        <v>0.9306143</v>
      </c>
      <c r="F27" s="143">
        <f t="shared" si="3"/>
        <v>0.78677957</v>
      </c>
      <c r="G27" s="143">
        <f t="shared" si="0"/>
        <v>0.732188318789851</v>
      </c>
      <c r="H27" s="140"/>
      <c r="I27" s="141">
        <f t="shared" si="4"/>
      </c>
      <c r="J27" s="142">
        <f t="shared" si="6"/>
      </c>
      <c r="K27" s="143">
        <f t="shared" si="7"/>
      </c>
      <c r="L27" s="143">
        <f t="shared" si="5"/>
      </c>
      <c r="M27" s="131"/>
    </row>
    <row r="28" spans="1:13" ht="13.5" customHeight="1">
      <c r="A28" s="134">
        <v>230</v>
      </c>
      <c r="B28" s="139">
        <v>24</v>
      </c>
      <c r="C28" s="140"/>
      <c r="D28" s="141">
        <f t="shared" si="1"/>
        <v>0</v>
      </c>
      <c r="E28" s="142">
        <f t="shared" si="2"/>
        <v>0.9306143</v>
      </c>
      <c r="F28" s="143">
        <f t="shared" si="3"/>
        <v>0.78677957</v>
      </c>
      <c r="G28" s="143">
        <f t="shared" si="0"/>
        <v>0.732188318789851</v>
      </c>
      <c r="H28" s="140"/>
      <c r="I28" s="141">
        <f t="shared" si="4"/>
      </c>
      <c r="J28" s="142">
        <f t="shared" si="6"/>
      </c>
      <c r="K28" s="143">
        <f t="shared" si="7"/>
      </c>
      <c r="L28" s="143">
        <f t="shared" si="5"/>
      </c>
      <c r="M28" s="131"/>
    </row>
    <row r="29" spans="1:13" ht="13.5" customHeight="1">
      <c r="A29" s="134">
        <v>240</v>
      </c>
      <c r="B29" s="139">
        <v>25</v>
      </c>
      <c r="C29" s="140"/>
      <c r="D29" s="141">
        <f t="shared" si="1"/>
        <v>0</v>
      </c>
      <c r="E29" s="142">
        <f t="shared" si="2"/>
        <v>0.9306143</v>
      </c>
      <c r="F29" s="143">
        <f t="shared" si="3"/>
        <v>0.78677957</v>
      </c>
      <c r="G29" s="143">
        <f t="shared" si="0"/>
        <v>0.732188318789851</v>
      </c>
      <c r="H29" s="140"/>
      <c r="I29" s="141">
        <f t="shared" si="4"/>
      </c>
      <c r="J29" s="142">
        <f t="shared" si="6"/>
      </c>
      <c r="K29" s="143">
        <f t="shared" si="7"/>
      </c>
      <c r="L29" s="143">
        <f t="shared" si="5"/>
      </c>
      <c r="M29" s="131"/>
    </row>
    <row r="30" spans="1:13" ht="13.5" customHeight="1">
      <c r="A30" s="134">
        <v>250</v>
      </c>
      <c r="B30" s="139">
        <v>26</v>
      </c>
      <c r="C30" s="147"/>
      <c r="D30" s="141">
        <f t="shared" si="1"/>
        <v>0</v>
      </c>
      <c r="E30" s="142">
        <f t="shared" si="2"/>
        <v>0.9306143</v>
      </c>
      <c r="F30" s="143">
        <f t="shared" si="3"/>
        <v>0.78677957</v>
      </c>
      <c r="G30" s="143">
        <f t="shared" si="0"/>
        <v>0.732188318789851</v>
      </c>
      <c r="H30" s="140"/>
      <c r="I30" s="141">
        <f t="shared" si="4"/>
      </c>
      <c r="J30" s="142">
        <f t="shared" si="6"/>
      </c>
      <c r="K30" s="143">
        <f t="shared" si="7"/>
      </c>
      <c r="L30" s="143">
        <f t="shared" si="5"/>
      </c>
      <c r="M30" s="131"/>
    </row>
    <row r="31" spans="1:13" ht="13.5" customHeight="1">
      <c r="A31" s="134">
        <v>260</v>
      </c>
      <c r="B31" s="139">
        <v>27</v>
      </c>
      <c r="C31" s="147"/>
      <c r="D31" s="141">
        <f t="shared" si="1"/>
        <v>0</v>
      </c>
      <c r="E31" s="142">
        <f t="shared" si="2"/>
        <v>0.9306143</v>
      </c>
      <c r="F31" s="143">
        <f t="shared" si="3"/>
        <v>0.78677957</v>
      </c>
      <c r="G31" s="143">
        <f t="shared" si="0"/>
        <v>0.732188318789851</v>
      </c>
      <c r="H31" s="140"/>
      <c r="I31" s="141">
        <f t="shared" si="4"/>
      </c>
      <c r="J31" s="142">
        <f t="shared" si="6"/>
      </c>
      <c r="K31" s="143">
        <f t="shared" si="7"/>
      </c>
      <c r="L31" s="143">
        <f t="shared" si="5"/>
      </c>
      <c r="M31" s="131"/>
    </row>
    <row r="32" spans="1:13" ht="13.5" customHeight="1">
      <c r="A32" s="134">
        <v>270</v>
      </c>
      <c r="B32" s="139">
        <v>28</v>
      </c>
      <c r="C32" s="147"/>
      <c r="D32" s="141">
        <f t="shared" si="1"/>
        <v>0</v>
      </c>
      <c r="E32" s="142">
        <f t="shared" si="2"/>
        <v>0.9306143</v>
      </c>
      <c r="F32" s="143">
        <f t="shared" si="3"/>
        <v>0.78677957</v>
      </c>
      <c r="G32" s="143">
        <f t="shared" si="0"/>
        <v>0.732188318789851</v>
      </c>
      <c r="H32" s="148" t="s">
        <v>119</v>
      </c>
      <c r="I32" s="141">
        <f>SUM(I24:I31)</f>
        <v>0</v>
      </c>
      <c r="J32" s="143">
        <f>SUM(J24:J31)</f>
        <v>0</v>
      </c>
      <c r="K32" s="143">
        <f>SUM(K24:K31)</f>
        <v>0</v>
      </c>
      <c r="L32" s="143">
        <f>SUM(L24:L31)</f>
        <v>0</v>
      </c>
      <c r="M32" s="131"/>
    </row>
    <row r="33" spans="1:13" ht="13.5" customHeight="1">
      <c r="A33" s="134">
        <v>280</v>
      </c>
      <c r="B33" s="139">
        <v>29</v>
      </c>
      <c r="C33" s="147"/>
      <c r="D33" s="141">
        <f t="shared" si="1"/>
        <v>0</v>
      </c>
      <c r="E33" s="142">
        <f t="shared" si="2"/>
        <v>0.9306143</v>
      </c>
      <c r="F33" s="143">
        <f t="shared" si="3"/>
        <v>0.78677957</v>
      </c>
      <c r="G33" s="143">
        <f t="shared" si="0"/>
        <v>0.732188318789851</v>
      </c>
      <c r="H33" s="134" t="s">
        <v>120</v>
      </c>
      <c r="I33" s="141" t="e">
        <f>AVERAGE(I24:I31)</f>
        <v>#DIV/0!</v>
      </c>
      <c r="J33" s="143" t="e">
        <f>AVERAGE(J24:J31)</f>
        <v>#DIV/0!</v>
      </c>
      <c r="K33" s="143" t="e">
        <f>AVERAGE(K24:K31)</f>
        <v>#DIV/0!</v>
      </c>
      <c r="L33" s="143" t="e">
        <f>AVERAGE(L24:L31)</f>
        <v>#DIV/0!</v>
      </c>
      <c r="M33" s="131"/>
    </row>
    <row r="34" spans="1:13" ht="13.5" customHeight="1">
      <c r="A34" s="134">
        <v>290</v>
      </c>
      <c r="B34" s="139">
        <v>30</v>
      </c>
      <c r="C34" s="147"/>
      <c r="D34" s="141">
        <f t="shared" si="1"/>
        <v>0</v>
      </c>
      <c r="E34" s="142">
        <f t="shared" si="2"/>
        <v>0.9306143</v>
      </c>
      <c r="F34" s="143">
        <f t="shared" si="3"/>
        <v>0.78677957</v>
      </c>
      <c r="G34" s="143">
        <f t="shared" si="0"/>
        <v>0.732188318789851</v>
      </c>
      <c r="H34" s="130"/>
      <c r="I34" s="130"/>
      <c r="J34" s="402" t="s">
        <v>163</v>
      </c>
      <c r="K34" s="403"/>
      <c r="L34" s="150" t="e">
        <f>L32/J32</f>
        <v>#DIV/0!</v>
      </c>
      <c r="M34" s="131"/>
    </row>
    <row r="35" spans="1:13" ht="13.5" customHeight="1">
      <c r="A35" s="134">
        <v>300</v>
      </c>
      <c r="B35" s="139">
        <v>31</v>
      </c>
      <c r="C35" s="147"/>
      <c r="D35" s="141">
        <f t="shared" si="1"/>
        <v>0</v>
      </c>
      <c r="E35" s="142">
        <f t="shared" si="2"/>
        <v>0.9306143</v>
      </c>
      <c r="F35" s="143">
        <f t="shared" si="3"/>
        <v>0.78677957</v>
      </c>
      <c r="G35" s="143">
        <f t="shared" si="0"/>
        <v>0.732188318789851</v>
      </c>
      <c r="H35" s="139" t="s">
        <v>121</v>
      </c>
      <c r="I35" s="134" t="s">
        <v>117</v>
      </c>
      <c r="J35" s="149" t="s">
        <v>160</v>
      </c>
      <c r="K35" s="134" t="s">
        <v>161</v>
      </c>
      <c r="L35" s="139" t="s">
        <v>162</v>
      </c>
      <c r="M35" s="131"/>
    </row>
    <row r="36" spans="1:13" ht="13.5" customHeight="1">
      <c r="A36" s="134">
        <v>310</v>
      </c>
      <c r="B36" s="139">
        <v>32</v>
      </c>
      <c r="C36" s="147"/>
      <c r="D36" s="141">
        <f t="shared" si="1"/>
        <v>0</v>
      </c>
      <c r="E36" s="142">
        <f t="shared" si="2"/>
        <v>0.9306143</v>
      </c>
      <c r="F36" s="143">
        <f t="shared" si="3"/>
        <v>0.78677957</v>
      </c>
      <c r="G36" s="143">
        <f t="shared" si="0"/>
        <v>0.732188318789851</v>
      </c>
      <c r="H36" s="140"/>
      <c r="I36" s="141">
        <f aca="true" t="shared" si="8" ref="I36:I42">IF($H36="","",H36*$D$2)</f>
      </c>
      <c r="J36" s="142">
        <f>IF($H36="","",0.00001476582*I36^3-0.0008084643*I36^2+0.01647585*I36+0.9306143)</f>
      </c>
      <c r="K36" s="143">
        <f aca="true" t="shared" si="9" ref="K36:K42">IF($H36="","",(-0.00000000001202792*$F$3^5+0.0000000009436018*$F$3^4-0.00000002401686*$F$3^3+0.0000001292765*$F$3^2+0.000002349353*$F$3-0.000006769376)*I36^3+(0.0000000009874728*$F$3^5-0.00000007960912*$F$3^4+0.000002243871*$F$3^3-0.00002208887*$F$3^2-0.00002414301*$F$3+0.0001978731)*I36^2+(-0.00000002368327*$F$3^5+0.000001943117*$F$3^4-0.00005766112*$F$3^3+0.0006794402*$F$3^2-0.001382507*$F$3-0.0006504636)*I36+(0.0000001988237*$F$3^5-0.00001685939*$F$3^4+0.0005352568*$F$3^3-0.007333496*$F$3^2+0.01209129*$F$3+1.012671))</f>
      </c>
      <c r="L36" s="143">
        <f aca="true" t="shared" si="10" ref="L36:L42">IF($H36="","",J36*K36)</f>
      </c>
      <c r="M36" s="131"/>
    </row>
    <row r="37" spans="1:13" ht="13.5" customHeight="1">
      <c r="A37" s="134">
        <v>320</v>
      </c>
      <c r="B37" s="139">
        <v>33</v>
      </c>
      <c r="C37" s="147"/>
      <c r="D37" s="141">
        <f t="shared" si="1"/>
        <v>0</v>
      </c>
      <c r="E37" s="142">
        <f t="shared" si="2"/>
        <v>0.9306143</v>
      </c>
      <c r="F37" s="143">
        <f t="shared" si="3"/>
        <v>0.78677957</v>
      </c>
      <c r="G37" s="143">
        <f t="shared" si="0"/>
        <v>0.732188318789851</v>
      </c>
      <c r="H37" s="140"/>
      <c r="I37" s="141">
        <f t="shared" si="8"/>
      </c>
      <c r="J37" s="142">
        <f aca="true" t="shared" si="11" ref="J37:J42">IF($H37="","",0.00001476582*I37^3-0.0008084643*I37^2+0.01647585*I37+0.9306143)</f>
      </c>
      <c r="K37" s="143">
        <f t="shared" si="9"/>
      </c>
      <c r="L37" s="143">
        <f t="shared" si="10"/>
      </c>
      <c r="M37" s="131"/>
    </row>
    <row r="38" spans="1:13" ht="13.5" customHeight="1">
      <c r="A38" s="134">
        <v>330</v>
      </c>
      <c r="B38" s="139">
        <v>34</v>
      </c>
      <c r="C38" s="147"/>
      <c r="D38" s="141">
        <f t="shared" si="1"/>
        <v>0</v>
      </c>
      <c r="E38" s="142">
        <f t="shared" si="2"/>
        <v>0.9306143</v>
      </c>
      <c r="F38" s="143">
        <f t="shared" si="3"/>
        <v>0.78677957</v>
      </c>
      <c r="G38" s="143">
        <f t="shared" si="0"/>
        <v>0.732188318789851</v>
      </c>
      <c r="H38" s="140"/>
      <c r="I38" s="141">
        <f t="shared" si="8"/>
      </c>
      <c r="J38" s="142">
        <f t="shared" si="11"/>
      </c>
      <c r="K38" s="143">
        <f t="shared" si="9"/>
      </c>
      <c r="L38" s="143">
        <f t="shared" si="10"/>
      </c>
      <c r="M38" s="131"/>
    </row>
    <row r="39" spans="1:13" ht="13.5" customHeight="1">
      <c r="A39" s="134">
        <v>340</v>
      </c>
      <c r="B39" s="139">
        <v>35</v>
      </c>
      <c r="C39" s="147"/>
      <c r="D39" s="141">
        <f t="shared" si="1"/>
        <v>0</v>
      </c>
      <c r="E39" s="142">
        <f t="shared" si="2"/>
        <v>0.9306143</v>
      </c>
      <c r="F39" s="143">
        <f t="shared" si="3"/>
        <v>0.78677957</v>
      </c>
      <c r="G39" s="143">
        <f t="shared" si="0"/>
        <v>0.732188318789851</v>
      </c>
      <c r="H39" s="140"/>
      <c r="I39" s="141">
        <f t="shared" si="8"/>
      </c>
      <c r="J39" s="142">
        <f t="shared" si="11"/>
      </c>
      <c r="K39" s="143">
        <f t="shared" si="9"/>
      </c>
      <c r="L39" s="143">
        <f t="shared" si="10"/>
      </c>
      <c r="M39" s="131"/>
    </row>
    <row r="40" spans="1:13" ht="13.5" customHeight="1">
      <c r="A40" s="134">
        <v>350</v>
      </c>
      <c r="B40" s="139">
        <v>36</v>
      </c>
      <c r="C40" s="147"/>
      <c r="D40" s="141">
        <f t="shared" si="1"/>
        <v>0</v>
      </c>
      <c r="E40" s="142">
        <f>0.00001476582*D40^3-0.0008084643*D40^2+0.01647585*D40+0.9306143</f>
        <v>0.9306143</v>
      </c>
      <c r="F40" s="143">
        <f t="shared" si="3"/>
        <v>0.78677957</v>
      </c>
      <c r="G40" s="143">
        <f t="shared" si="0"/>
        <v>0.732188318789851</v>
      </c>
      <c r="H40" s="140"/>
      <c r="I40" s="141">
        <f t="shared" si="8"/>
      </c>
      <c r="J40" s="142">
        <f t="shared" si="11"/>
      </c>
      <c r="K40" s="143">
        <f t="shared" si="9"/>
      </c>
      <c r="L40" s="143">
        <f t="shared" si="10"/>
      </c>
      <c r="M40" s="131"/>
    </row>
    <row r="41" spans="1:13" ht="13.5" customHeight="1">
      <c r="A41" s="130"/>
      <c r="B41" s="130"/>
      <c r="C41" s="148" t="s">
        <v>119</v>
      </c>
      <c r="D41" s="141">
        <f>SUM(D5:D40)</f>
        <v>68.89999999999999</v>
      </c>
      <c r="E41" s="151">
        <f>SUM(E5:E40)</f>
        <v>34.26722412301048</v>
      </c>
      <c r="F41" s="143">
        <f>SUM(F5:F40)</f>
        <v>28.89176821313645</v>
      </c>
      <c r="G41" s="152">
        <f>SUM(G5:G40)</f>
        <v>27.53756978199372</v>
      </c>
      <c r="H41" s="140"/>
      <c r="I41" s="141">
        <f t="shared" si="8"/>
      </c>
      <c r="J41" s="142">
        <f t="shared" si="11"/>
      </c>
      <c r="K41" s="143">
        <f t="shared" si="9"/>
      </c>
      <c r="L41" s="143">
        <f t="shared" si="10"/>
      </c>
      <c r="M41" s="131"/>
    </row>
    <row r="42" spans="1:13" ht="13.5" customHeight="1">
      <c r="A42" s="153" t="s">
        <v>122</v>
      </c>
      <c r="B42" s="154">
        <f>100</f>
        <v>100</v>
      </c>
      <c r="C42" s="134" t="s">
        <v>120</v>
      </c>
      <c r="D42" s="141">
        <f>AVERAGE(D5:D40)</f>
        <v>1.9138888888888888</v>
      </c>
      <c r="E42" s="143">
        <f>AVERAGE(E5:E40)</f>
        <v>0.9518673367502911</v>
      </c>
      <c r="F42" s="143">
        <f>(-0.000000000003360809*$F$3^5+0.0000000002540902*$F$3^4-0.000000002456194*$F$3^3-0.0000002067619*$F$3^2+0.000004820551*$F$3-0.000007657376)*D42^3+(0.000000000208408*$F$3^5-0.00000001777884*$F$3^4+0.0000003522008*$F$3^3+0.000006246457*$F$3^2-0.0002267224*$F$3+0.0003763911)*D42^2+(-0.000000004311469*$F$3^5+0.0000004105718*$F$3^4-0.00001147686*$F$3^3+0.000004390074*$F$3^2+0.003425562*$F$3-0.006154337)*D42+(0.00000003842996*$F$3^5-0.000004265587*$F$3^4+0.0001665446*$F$3^3-0.002189821*$F$3^2-0.0263765*$F$3+1.053741)</f>
        <v>0.7346306071916433</v>
      </c>
      <c r="G42" s="143">
        <f>AVERAGE(G5:G40)</f>
        <v>0.76493249394427</v>
      </c>
      <c r="H42" s="140"/>
      <c r="I42" s="141">
        <f t="shared" si="8"/>
      </c>
      <c r="J42" s="142">
        <f t="shared" si="11"/>
      </c>
      <c r="K42" s="143">
        <f t="shared" si="9"/>
      </c>
      <c r="L42" s="143">
        <f t="shared" si="10"/>
      </c>
      <c r="M42" s="131"/>
    </row>
    <row r="43" spans="1:13" ht="13.5" customHeight="1">
      <c r="A43" s="222" t="s">
        <v>123</v>
      </c>
      <c r="B43" s="154">
        <v>100</v>
      </c>
      <c r="C43" s="130"/>
      <c r="D43" s="130"/>
      <c r="E43" s="402" t="s">
        <v>164</v>
      </c>
      <c r="F43" s="403"/>
      <c r="G43" s="150">
        <f>G41/E41</f>
        <v>0.8036125039816754</v>
      </c>
      <c r="H43" s="148" t="s">
        <v>119</v>
      </c>
      <c r="I43" s="141">
        <f>SUM(I36:I42)</f>
        <v>0</v>
      </c>
      <c r="J43" s="143">
        <f>SUM(J36:J42)</f>
        <v>0</v>
      </c>
      <c r="K43" s="143">
        <f>SUM(K36:K42)</f>
        <v>0</v>
      </c>
      <c r="L43" s="143">
        <f>SUM(L36:L42)</f>
        <v>0</v>
      </c>
      <c r="M43" s="131"/>
    </row>
    <row r="44" spans="1:13" ht="13.5" customHeight="1">
      <c r="A44" s="155" t="s">
        <v>124</v>
      </c>
      <c r="B44" s="156">
        <f>(B42/B43)^2</f>
        <v>1</v>
      </c>
      <c r="C44" s="130"/>
      <c r="D44" s="130"/>
      <c r="E44" s="130"/>
      <c r="F44" s="130"/>
      <c r="G44" s="130"/>
      <c r="H44" s="134" t="s">
        <v>120</v>
      </c>
      <c r="I44" s="141" t="e">
        <f>AVERAGE(I36:I42)</f>
        <v>#DIV/0!</v>
      </c>
      <c r="J44" s="143" t="e">
        <f>AVERAGE(J36:J42)</f>
        <v>#DIV/0!</v>
      </c>
      <c r="K44" s="143" t="e">
        <f>AVERAGE(K36:K42)</f>
        <v>#DIV/0!</v>
      </c>
      <c r="L44" s="143" t="e">
        <f>AVERAGE(L36:L42)</f>
        <v>#DIV/0!</v>
      </c>
      <c r="M44" s="131"/>
    </row>
    <row r="45" spans="1:13" ht="13.5" customHeight="1">
      <c r="A45" s="130"/>
      <c r="B45" s="130"/>
      <c r="C45" s="130"/>
      <c r="D45" s="130"/>
      <c r="E45" s="130"/>
      <c r="F45" s="130"/>
      <c r="G45" s="130"/>
      <c r="H45" s="130"/>
      <c r="I45" s="130"/>
      <c r="J45" s="402" t="s">
        <v>163</v>
      </c>
      <c r="K45" s="403"/>
      <c r="L45" s="150" t="e">
        <f>L43/J43</f>
        <v>#DIV/0!</v>
      </c>
      <c r="M45" s="131"/>
    </row>
    <row r="46" spans="1:13" ht="13.5" customHeight="1">
      <c r="A46" s="157"/>
      <c r="B46" s="126" t="s">
        <v>125</v>
      </c>
      <c r="C46" s="134" t="s">
        <v>126</v>
      </c>
      <c r="D46" s="158">
        <v>20</v>
      </c>
      <c r="E46" s="130" t="s">
        <v>79</v>
      </c>
      <c r="F46" s="134" t="s">
        <v>165</v>
      </c>
      <c r="G46" s="159">
        <f>IF($H$24="",$G$43,($G$41-$L$32+$L$43)/($E41-$J$32+$J$43))</f>
        <v>0.8036125039816754</v>
      </c>
      <c r="H46" s="130"/>
      <c r="I46" s="130"/>
      <c r="J46" s="130"/>
      <c r="K46" s="130"/>
      <c r="L46" s="130"/>
      <c r="M46" s="131"/>
    </row>
    <row r="47" spans="1:13" ht="13.5" customHeight="1">
      <c r="A47" s="126" t="s">
        <v>166</v>
      </c>
      <c r="B47" s="199">
        <v>3.5</v>
      </c>
      <c r="C47" s="134" t="s">
        <v>127</v>
      </c>
      <c r="D47" s="158">
        <v>20</v>
      </c>
      <c r="E47" s="130" t="s">
        <v>79</v>
      </c>
      <c r="F47" s="134" t="s">
        <v>167</v>
      </c>
      <c r="G47" s="160">
        <v>1</v>
      </c>
      <c r="H47" s="130"/>
      <c r="I47" s="130"/>
      <c r="J47" s="130"/>
      <c r="K47" s="130"/>
      <c r="L47" s="130"/>
      <c r="M47" s="131"/>
    </row>
    <row r="48" spans="1:13" ht="13.5" customHeight="1">
      <c r="A48" s="126" t="s">
        <v>168</v>
      </c>
      <c r="B48" s="199">
        <v>4</v>
      </c>
      <c r="C48" s="134" t="s">
        <v>128</v>
      </c>
      <c r="D48" s="134">
        <v>1.7</v>
      </c>
      <c r="E48" s="130"/>
      <c r="F48" s="134" t="s">
        <v>169</v>
      </c>
      <c r="G48" s="160">
        <v>1</v>
      </c>
      <c r="H48" s="130"/>
      <c r="I48" s="130"/>
      <c r="J48" s="130"/>
      <c r="K48" s="130"/>
      <c r="L48" s="130"/>
      <c r="M48" s="131"/>
    </row>
    <row r="49" spans="1:13" ht="13.5" customHeight="1">
      <c r="A49" s="126" t="s">
        <v>170</v>
      </c>
      <c r="B49" s="161">
        <f>SQRT(B47^2+B48^2)</f>
        <v>5.315072906367325</v>
      </c>
      <c r="C49" s="134" t="s">
        <v>129</v>
      </c>
      <c r="D49" s="162">
        <f>((1+D48)*D46*D47)/(D48*D46+D47)</f>
        <v>20</v>
      </c>
      <c r="E49" s="130" t="s">
        <v>171</v>
      </c>
      <c r="F49" s="134" t="s">
        <v>172</v>
      </c>
      <c r="G49" s="160">
        <v>1</v>
      </c>
      <c r="H49" s="163" t="s">
        <v>173</v>
      </c>
      <c r="I49" s="130"/>
      <c r="J49" s="130"/>
      <c r="K49" s="130"/>
      <c r="L49" s="130"/>
      <c r="M49" s="131"/>
    </row>
    <row r="50" spans="1:13" ht="13.5" customHeight="1">
      <c r="A50" s="126" t="s">
        <v>130</v>
      </c>
      <c r="B50" s="164">
        <f>(100/SQRT(100^2+B49^2))^2</f>
        <v>0.9971829581432451</v>
      </c>
      <c r="C50" s="134" t="s">
        <v>174</v>
      </c>
      <c r="D50" s="159">
        <f>-0.0000002189393*D49^4+0.00002450157*D49^3-0.00102714*D49^2+0.01958793*D49+0.8839039</f>
        <v>1.025788772</v>
      </c>
      <c r="E50" s="130"/>
      <c r="F50" s="134" t="s">
        <v>175</v>
      </c>
      <c r="G50" s="158">
        <v>100</v>
      </c>
      <c r="H50" s="130"/>
      <c r="I50" s="130"/>
      <c r="J50" s="130"/>
      <c r="K50" s="130"/>
      <c r="L50" s="130"/>
      <c r="M50" s="131"/>
    </row>
    <row r="51" spans="1:13" ht="13.5" customHeight="1">
      <c r="A51" s="126" t="s">
        <v>131</v>
      </c>
      <c r="B51" s="165">
        <f>-0.00001912303*B49^2+0.002773045*B49+0.9998124</f>
        <v>1.0140111107501375</v>
      </c>
      <c r="C51" s="139" t="s">
        <v>132</v>
      </c>
      <c r="D51" s="159">
        <f>IF($H$24="",$E$42,($E$41-$J$32+$J$43)/COUNT(E5:E40))</f>
        <v>0.9518673367502911</v>
      </c>
      <c r="E51" s="130"/>
      <c r="F51" s="134" t="s">
        <v>133</v>
      </c>
      <c r="G51" s="166">
        <f>G50/(G49*D50*D51*G46*G47*G48*B51*B50*B44)</f>
        <v>126.0379664592095</v>
      </c>
      <c r="H51" s="130"/>
      <c r="I51" s="130"/>
      <c r="J51" s="130"/>
      <c r="K51" s="130"/>
      <c r="L51" s="130"/>
      <c r="M51" s="131"/>
    </row>
    <row r="52" spans="1:13" ht="13.5">
      <c r="A52" s="131"/>
      <c r="B52" s="131"/>
      <c r="C52" s="131"/>
      <c r="D52" s="131"/>
      <c r="E52" s="131"/>
      <c r="F52" s="131"/>
      <c r="G52" s="131"/>
      <c r="H52" s="131"/>
      <c r="I52" s="131"/>
      <c r="J52" s="131"/>
      <c r="K52" s="131"/>
      <c r="L52" s="131"/>
      <c r="M52" s="131"/>
    </row>
    <row r="53" spans="1:13" ht="13.5">
      <c r="A53" s="131"/>
      <c r="B53" s="131"/>
      <c r="C53" s="131"/>
      <c r="D53" s="131"/>
      <c r="E53" s="131"/>
      <c r="F53" s="131"/>
      <c r="G53" s="131"/>
      <c r="H53" s="131"/>
      <c r="I53" s="131"/>
      <c r="J53" s="131"/>
      <c r="K53" s="131"/>
      <c r="L53" s="131"/>
      <c r="M53" s="131"/>
    </row>
    <row r="54" spans="1:13" ht="13.5">
      <c r="A54" s="131"/>
      <c r="B54" s="131"/>
      <c r="C54" s="131"/>
      <c r="D54" s="131"/>
      <c r="E54" s="131"/>
      <c r="F54" s="131"/>
      <c r="G54" s="131"/>
      <c r="H54" s="131"/>
      <c r="I54" s="131"/>
      <c r="J54" s="131"/>
      <c r="K54" s="131"/>
      <c r="L54" s="131"/>
      <c r="M54" s="131"/>
    </row>
    <row r="55" spans="1:13" ht="13.5">
      <c r="A55" s="131"/>
      <c r="B55" s="131"/>
      <c r="C55" s="131"/>
      <c r="D55" s="131"/>
      <c r="E55" s="131"/>
      <c r="F55" s="131"/>
      <c r="G55" s="131"/>
      <c r="H55" s="131"/>
      <c r="I55" s="131"/>
      <c r="J55" s="131"/>
      <c r="K55" s="131"/>
      <c r="L55" s="131"/>
      <c r="M55" s="131"/>
    </row>
    <row r="56" spans="1:13" ht="13.5">
      <c r="A56" s="131"/>
      <c r="B56" s="131"/>
      <c r="C56" s="131"/>
      <c r="D56" s="131"/>
      <c r="E56" s="131"/>
      <c r="F56" s="131"/>
      <c r="G56" s="131"/>
      <c r="H56" s="131"/>
      <c r="I56" s="131"/>
      <c r="J56" s="131"/>
      <c r="K56" s="131"/>
      <c r="L56" s="131"/>
      <c r="M56" s="131"/>
    </row>
    <row r="57" spans="1:13" ht="13.5">
      <c r="A57" s="131"/>
      <c r="B57" s="131"/>
      <c r="C57" s="131"/>
      <c r="D57" s="131"/>
      <c r="E57" s="131"/>
      <c r="F57" s="131"/>
      <c r="G57" s="131"/>
      <c r="H57" s="131"/>
      <c r="I57" s="131"/>
      <c r="J57" s="131"/>
      <c r="K57" s="131"/>
      <c r="L57" s="131"/>
      <c r="M57" s="131"/>
    </row>
    <row r="58" spans="1:13" ht="13.5">
      <c r="A58" s="131"/>
      <c r="B58" s="131"/>
      <c r="C58" s="131"/>
      <c r="D58" s="131"/>
      <c r="E58" s="131"/>
      <c r="F58" s="131"/>
      <c r="G58" s="131"/>
      <c r="H58" s="131"/>
      <c r="I58" s="131"/>
      <c r="J58" s="131"/>
      <c r="K58" s="131"/>
      <c r="L58" s="131"/>
      <c r="M58" s="131"/>
    </row>
    <row r="59" spans="1:13" ht="13.5">
      <c r="A59" s="131"/>
      <c r="B59" s="131"/>
      <c r="C59" s="131"/>
      <c r="D59" s="131"/>
      <c r="E59" s="131"/>
      <c r="F59" s="131"/>
      <c r="G59" s="131"/>
      <c r="H59" s="131"/>
      <c r="I59" s="131"/>
      <c r="J59" s="131"/>
      <c r="K59" s="131"/>
      <c r="L59" s="131"/>
      <c r="M59" s="131"/>
    </row>
    <row r="60" spans="1:13" ht="13.5">
      <c r="A60" s="131"/>
      <c r="B60" s="131"/>
      <c r="C60" s="131"/>
      <c r="D60" s="131"/>
      <c r="E60" s="131"/>
      <c r="F60" s="131"/>
      <c r="G60" s="131"/>
      <c r="H60" s="131"/>
      <c r="I60" s="131"/>
      <c r="J60" s="131"/>
      <c r="K60" s="131"/>
      <c r="L60" s="131"/>
      <c r="M60" s="131"/>
    </row>
    <row r="61" spans="1:13" ht="13.5">
      <c r="A61" s="131"/>
      <c r="B61" s="131"/>
      <c r="C61" s="131"/>
      <c r="D61" s="131"/>
      <c r="E61" s="131"/>
      <c r="F61" s="131"/>
      <c r="G61" s="131"/>
      <c r="H61" s="131"/>
      <c r="I61" s="131"/>
      <c r="J61" s="131"/>
      <c r="K61" s="131"/>
      <c r="L61" s="131"/>
      <c r="M61" s="131"/>
    </row>
    <row r="62" spans="1:13" ht="13.5">
      <c r="A62" s="131"/>
      <c r="B62" s="131"/>
      <c r="C62" s="131"/>
      <c r="D62" s="131"/>
      <c r="E62" s="131"/>
      <c r="F62" s="131"/>
      <c r="G62" s="131"/>
      <c r="H62" s="131"/>
      <c r="I62" s="131"/>
      <c r="J62" s="131"/>
      <c r="K62" s="131"/>
      <c r="L62" s="131"/>
      <c r="M62" s="131"/>
    </row>
    <row r="63" spans="1:13" ht="13.5">
      <c r="A63" s="131"/>
      <c r="B63" s="131"/>
      <c r="C63" s="131"/>
      <c r="D63" s="131"/>
      <c r="E63" s="131"/>
      <c r="F63" s="131"/>
      <c r="G63" s="131"/>
      <c r="H63" s="131"/>
      <c r="I63" s="131"/>
      <c r="J63" s="131"/>
      <c r="K63" s="131"/>
      <c r="L63" s="131"/>
      <c r="M63" s="131"/>
    </row>
    <row r="64" spans="1:13" ht="13.5">
      <c r="A64" s="131"/>
      <c r="B64" s="131"/>
      <c r="C64" s="131"/>
      <c r="D64" s="131"/>
      <c r="E64" s="131"/>
      <c r="F64" s="131"/>
      <c r="G64" s="131"/>
      <c r="H64" s="131"/>
      <c r="I64" s="131"/>
      <c r="J64" s="131"/>
      <c r="K64" s="131"/>
      <c r="L64" s="131"/>
      <c r="M64" s="131"/>
    </row>
    <row r="65" spans="1:13" ht="13.5">
      <c r="A65" s="131"/>
      <c r="B65" s="131"/>
      <c r="C65" s="131"/>
      <c r="D65" s="131"/>
      <c r="E65" s="131"/>
      <c r="F65" s="131"/>
      <c r="G65" s="131"/>
      <c r="H65" s="131"/>
      <c r="I65" s="131"/>
      <c r="J65" s="131"/>
      <c r="K65" s="131"/>
      <c r="L65" s="131"/>
      <c r="M65" s="131"/>
    </row>
    <row r="66" spans="1:13" ht="13.5">
      <c r="A66" s="131"/>
      <c r="B66" s="131"/>
      <c r="C66" s="131"/>
      <c r="D66" s="131"/>
      <c r="E66" s="131"/>
      <c r="F66" s="131"/>
      <c r="G66" s="131"/>
      <c r="H66" s="131"/>
      <c r="I66" s="131"/>
      <c r="J66" s="131"/>
      <c r="K66" s="131"/>
      <c r="L66" s="131"/>
      <c r="M66" s="131"/>
    </row>
    <row r="67" spans="1:13" ht="13.5">
      <c r="A67" s="131"/>
      <c r="B67" s="131"/>
      <c r="C67" s="131"/>
      <c r="D67" s="131"/>
      <c r="E67" s="131"/>
      <c r="F67" s="131"/>
      <c r="G67" s="131"/>
      <c r="H67" s="131"/>
      <c r="I67" s="131"/>
      <c r="J67" s="131"/>
      <c r="K67" s="131"/>
      <c r="L67" s="131"/>
      <c r="M67" s="131"/>
    </row>
    <row r="68" spans="1:13" ht="13.5">
      <c r="A68" s="131"/>
      <c r="B68" s="131"/>
      <c r="C68" s="131"/>
      <c r="D68" s="131"/>
      <c r="E68" s="131"/>
      <c r="F68" s="131"/>
      <c r="G68" s="131"/>
      <c r="H68" s="131"/>
      <c r="I68" s="131"/>
      <c r="J68" s="131"/>
      <c r="K68" s="131"/>
      <c r="L68" s="131"/>
      <c r="M68" s="131"/>
    </row>
    <row r="69" spans="1:13" ht="13.5">
      <c r="A69" s="131"/>
      <c r="B69" s="131"/>
      <c r="C69" s="131"/>
      <c r="D69" s="131"/>
      <c r="E69" s="131"/>
      <c r="F69" s="131"/>
      <c r="G69" s="131"/>
      <c r="H69" s="131"/>
      <c r="I69" s="131"/>
      <c r="J69" s="131"/>
      <c r="K69" s="131"/>
      <c r="L69" s="131"/>
      <c r="M69" s="131"/>
    </row>
    <row r="70" spans="1:13" ht="13.5">
      <c r="A70" s="131"/>
      <c r="B70" s="131"/>
      <c r="C70" s="131"/>
      <c r="D70" s="131"/>
      <c r="E70" s="131"/>
      <c r="F70" s="131"/>
      <c r="G70" s="131"/>
      <c r="H70" s="131"/>
      <c r="I70" s="131"/>
      <c r="J70" s="131"/>
      <c r="K70" s="131"/>
      <c r="L70" s="131"/>
      <c r="M70" s="131"/>
    </row>
    <row r="71" spans="1:13" ht="13.5">
      <c r="A71" s="131"/>
      <c r="B71" s="131"/>
      <c r="C71" s="131"/>
      <c r="D71" s="131"/>
      <c r="E71" s="131"/>
      <c r="F71" s="131"/>
      <c r="G71" s="131"/>
      <c r="H71" s="131"/>
      <c r="I71" s="131"/>
      <c r="J71" s="131"/>
      <c r="K71" s="131"/>
      <c r="L71" s="131"/>
      <c r="M71" s="131"/>
    </row>
    <row r="72" spans="1:13" ht="13.5">
      <c r="A72" s="131"/>
      <c r="B72" s="131"/>
      <c r="C72" s="131"/>
      <c r="D72" s="131"/>
      <c r="E72" s="131"/>
      <c r="F72" s="131"/>
      <c r="G72" s="131"/>
      <c r="H72" s="131"/>
      <c r="I72" s="131"/>
      <c r="J72" s="131"/>
      <c r="K72" s="131"/>
      <c r="L72" s="131"/>
      <c r="M72" s="131"/>
    </row>
    <row r="73" spans="1:13" ht="13.5">
      <c r="A73" s="131"/>
      <c r="B73" s="131"/>
      <c r="C73" s="131"/>
      <c r="D73" s="131"/>
      <c r="E73" s="131"/>
      <c r="F73" s="131"/>
      <c r="G73" s="131"/>
      <c r="H73" s="131"/>
      <c r="I73" s="131"/>
      <c r="J73" s="131"/>
      <c r="K73" s="131"/>
      <c r="L73" s="131"/>
      <c r="M73" s="131"/>
    </row>
    <row r="74" spans="1:13" ht="13.5">
      <c r="A74" s="131"/>
      <c r="B74" s="131"/>
      <c r="C74" s="131"/>
      <c r="D74" s="131"/>
      <c r="E74" s="131"/>
      <c r="F74" s="131"/>
      <c r="G74" s="131"/>
      <c r="H74" s="131"/>
      <c r="I74" s="131"/>
      <c r="J74" s="131"/>
      <c r="K74" s="131"/>
      <c r="L74" s="131"/>
      <c r="M74" s="131"/>
    </row>
    <row r="75" spans="1:13" ht="13.5">
      <c r="A75" s="131"/>
      <c r="B75" s="131"/>
      <c r="C75" s="131"/>
      <c r="D75" s="131"/>
      <c r="E75" s="131"/>
      <c r="F75" s="131"/>
      <c r="G75" s="131"/>
      <c r="H75" s="131"/>
      <c r="I75" s="131"/>
      <c r="J75" s="131"/>
      <c r="K75" s="131"/>
      <c r="L75" s="131"/>
      <c r="M75" s="131"/>
    </row>
    <row r="76" spans="1:13" ht="13.5">
      <c r="A76" s="131"/>
      <c r="B76" s="131"/>
      <c r="C76" s="131"/>
      <c r="D76" s="131"/>
      <c r="E76" s="131"/>
      <c r="F76" s="131"/>
      <c r="G76" s="131"/>
      <c r="H76" s="131"/>
      <c r="I76" s="131"/>
      <c r="J76" s="131"/>
      <c r="K76" s="131"/>
      <c r="L76" s="131"/>
      <c r="M76" s="131"/>
    </row>
    <row r="77" spans="1:13" ht="13.5">
      <c r="A77" s="131"/>
      <c r="B77" s="131"/>
      <c r="C77" s="131"/>
      <c r="D77" s="131"/>
      <c r="E77" s="131"/>
      <c r="F77" s="131"/>
      <c r="G77" s="131"/>
      <c r="H77" s="131"/>
      <c r="I77" s="131"/>
      <c r="J77" s="131"/>
      <c r="K77" s="131"/>
      <c r="L77" s="131"/>
      <c r="M77" s="131"/>
    </row>
    <row r="78" spans="1:13" ht="13.5">
      <c r="A78" s="131"/>
      <c r="B78" s="131"/>
      <c r="C78" s="131"/>
      <c r="D78" s="131"/>
      <c r="E78" s="131"/>
      <c r="F78" s="131"/>
      <c r="G78" s="131"/>
      <c r="H78" s="131"/>
      <c r="I78" s="131"/>
      <c r="J78" s="131"/>
      <c r="K78" s="131"/>
      <c r="L78" s="131"/>
      <c r="M78" s="131"/>
    </row>
    <row r="79" spans="1:13" ht="13.5">
      <c r="A79" s="131"/>
      <c r="B79" s="131"/>
      <c r="C79" s="131"/>
      <c r="D79" s="131"/>
      <c r="E79" s="131"/>
      <c r="F79" s="131"/>
      <c r="G79" s="131"/>
      <c r="H79" s="131"/>
      <c r="I79" s="131"/>
      <c r="J79" s="131"/>
      <c r="K79" s="131"/>
      <c r="L79" s="131"/>
      <c r="M79" s="131"/>
    </row>
    <row r="80" spans="1:13" ht="13.5">
      <c r="A80" s="131"/>
      <c r="B80" s="131"/>
      <c r="C80" s="131"/>
      <c r="D80" s="131"/>
      <c r="E80" s="131"/>
      <c r="F80" s="131"/>
      <c r="G80" s="131"/>
      <c r="H80" s="131"/>
      <c r="I80" s="131"/>
      <c r="J80" s="131"/>
      <c r="K80" s="131"/>
      <c r="L80" s="131"/>
      <c r="M80" s="131"/>
    </row>
    <row r="81" spans="1:13" ht="13.5">
      <c r="A81" s="131"/>
      <c r="B81" s="131"/>
      <c r="C81" s="131"/>
      <c r="D81" s="131"/>
      <c r="E81" s="131"/>
      <c r="F81" s="131"/>
      <c r="G81" s="131"/>
      <c r="H81" s="131"/>
      <c r="I81" s="131"/>
      <c r="J81" s="131"/>
      <c r="K81" s="131"/>
      <c r="L81" s="131"/>
      <c r="M81" s="131"/>
    </row>
    <row r="82" spans="1:13" ht="13.5">
      <c r="A82" s="131"/>
      <c r="B82" s="131"/>
      <c r="C82" s="131"/>
      <c r="D82" s="131"/>
      <c r="E82" s="131"/>
      <c r="F82" s="131"/>
      <c r="G82" s="131"/>
      <c r="H82" s="131"/>
      <c r="I82" s="131"/>
      <c r="J82" s="131"/>
      <c r="K82" s="131"/>
      <c r="L82" s="131"/>
      <c r="M82" s="131"/>
    </row>
    <row r="83" spans="1:13" ht="13.5">
      <c r="A83" s="131"/>
      <c r="B83" s="131"/>
      <c r="C83" s="131"/>
      <c r="D83" s="131"/>
      <c r="E83" s="131"/>
      <c r="F83" s="131"/>
      <c r="G83" s="131"/>
      <c r="H83" s="131"/>
      <c r="I83" s="131"/>
      <c r="J83" s="131"/>
      <c r="K83" s="131"/>
      <c r="L83" s="131"/>
      <c r="M83" s="131"/>
    </row>
    <row r="84" spans="1:13" ht="13.5">
      <c r="A84" s="131"/>
      <c r="B84" s="131"/>
      <c r="C84" s="131"/>
      <c r="D84" s="131"/>
      <c r="E84" s="131"/>
      <c r="F84" s="131"/>
      <c r="G84" s="131"/>
      <c r="H84" s="131"/>
      <c r="I84" s="131"/>
      <c r="J84" s="131"/>
      <c r="K84" s="131"/>
      <c r="L84" s="131"/>
      <c r="M84" s="131"/>
    </row>
    <row r="85" spans="1:13" ht="13.5">
      <c r="A85" s="131"/>
      <c r="B85" s="131"/>
      <c r="C85" s="131"/>
      <c r="D85" s="131"/>
      <c r="E85" s="131"/>
      <c r="F85" s="131"/>
      <c r="G85" s="131"/>
      <c r="H85" s="131"/>
      <c r="I85" s="131"/>
      <c r="J85" s="131"/>
      <c r="K85" s="131"/>
      <c r="L85" s="131"/>
      <c r="M85" s="131"/>
    </row>
    <row r="86" spans="1:13" ht="13.5">
      <c r="A86" s="131"/>
      <c r="B86" s="131"/>
      <c r="C86" s="131"/>
      <c r="D86" s="131"/>
      <c r="E86" s="131"/>
      <c r="F86" s="131"/>
      <c r="G86" s="131"/>
      <c r="H86" s="131"/>
      <c r="I86" s="131"/>
      <c r="J86" s="131"/>
      <c r="K86" s="131"/>
      <c r="L86" s="131"/>
      <c r="M86" s="131"/>
    </row>
    <row r="87" spans="1:13" ht="13.5">
      <c r="A87" s="131"/>
      <c r="B87" s="131"/>
      <c r="C87" s="131"/>
      <c r="D87" s="131"/>
      <c r="E87" s="131"/>
      <c r="F87" s="131"/>
      <c r="G87" s="131"/>
      <c r="H87" s="131"/>
      <c r="I87" s="131"/>
      <c r="J87" s="131"/>
      <c r="K87" s="131"/>
      <c r="L87" s="131"/>
      <c r="M87" s="131"/>
    </row>
    <row r="88" spans="1:13" ht="13.5">
      <c r="A88" s="131"/>
      <c r="B88" s="131"/>
      <c r="C88" s="131"/>
      <c r="D88" s="131"/>
      <c r="E88" s="131"/>
      <c r="F88" s="131"/>
      <c r="G88" s="131"/>
      <c r="H88" s="131"/>
      <c r="I88" s="131"/>
      <c r="J88" s="131"/>
      <c r="K88" s="131"/>
      <c r="L88" s="131"/>
      <c r="M88" s="131"/>
    </row>
    <row r="89" spans="1:13" ht="13.5">
      <c r="A89" s="131"/>
      <c r="B89" s="131"/>
      <c r="C89" s="131"/>
      <c r="D89" s="131"/>
      <c r="E89" s="131"/>
      <c r="F89" s="131"/>
      <c r="G89" s="131"/>
      <c r="H89" s="131"/>
      <c r="I89" s="131"/>
      <c r="J89" s="131"/>
      <c r="K89" s="131"/>
      <c r="L89" s="131"/>
      <c r="M89" s="131"/>
    </row>
    <row r="90" spans="1:13" ht="13.5">
      <c r="A90" s="131"/>
      <c r="B90" s="131"/>
      <c r="C90" s="131"/>
      <c r="D90" s="131"/>
      <c r="E90" s="131"/>
      <c r="F90" s="131"/>
      <c r="G90" s="131"/>
      <c r="H90" s="131"/>
      <c r="I90" s="131"/>
      <c r="J90" s="131"/>
      <c r="K90" s="131"/>
      <c r="L90" s="131"/>
      <c r="M90" s="131"/>
    </row>
    <row r="91" spans="1:13" ht="13.5">
      <c r="A91" s="131"/>
      <c r="B91" s="131"/>
      <c r="C91" s="131"/>
      <c r="D91" s="131"/>
      <c r="E91" s="131"/>
      <c r="F91" s="131"/>
      <c r="G91" s="131"/>
      <c r="H91" s="131"/>
      <c r="I91" s="131"/>
      <c r="J91" s="131"/>
      <c r="K91" s="131"/>
      <c r="L91" s="131"/>
      <c r="M91" s="131"/>
    </row>
    <row r="92" spans="1:13" ht="13.5">
      <c r="A92" s="131"/>
      <c r="B92" s="131"/>
      <c r="C92" s="131"/>
      <c r="D92" s="131"/>
      <c r="E92" s="131"/>
      <c r="F92" s="131"/>
      <c r="G92" s="131"/>
      <c r="H92" s="131"/>
      <c r="I92" s="131"/>
      <c r="J92" s="131"/>
      <c r="K92" s="131"/>
      <c r="L92" s="131"/>
      <c r="M92" s="131"/>
    </row>
    <row r="93" spans="1:13" ht="13.5">
      <c r="A93" s="131"/>
      <c r="B93" s="131"/>
      <c r="C93" s="131"/>
      <c r="D93" s="131"/>
      <c r="E93" s="131"/>
      <c r="F93" s="131"/>
      <c r="G93" s="131"/>
      <c r="H93" s="131"/>
      <c r="I93" s="131"/>
      <c r="J93" s="131"/>
      <c r="K93" s="131"/>
      <c r="L93" s="131"/>
      <c r="M93" s="131"/>
    </row>
    <row r="94" spans="1:13" ht="13.5">
      <c r="A94" s="131"/>
      <c r="B94" s="131"/>
      <c r="C94" s="131"/>
      <c r="D94" s="131"/>
      <c r="E94" s="131"/>
      <c r="F94" s="131"/>
      <c r="G94" s="131"/>
      <c r="H94" s="131"/>
      <c r="I94" s="131"/>
      <c r="J94" s="131"/>
      <c r="K94" s="131"/>
      <c r="L94" s="131"/>
      <c r="M94" s="131"/>
    </row>
    <row r="95" spans="1:13" ht="13.5">
      <c r="A95" s="131"/>
      <c r="B95" s="131"/>
      <c r="C95" s="131"/>
      <c r="D95" s="131"/>
      <c r="E95" s="131"/>
      <c r="F95" s="131"/>
      <c r="G95" s="131"/>
      <c r="H95" s="131"/>
      <c r="I95" s="131"/>
      <c r="J95" s="131"/>
      <c r="K95" s="131"/>
      <c r="L95" s="131"/>
      <c r="M95" s="131"/>
    </row>
    <row r="96" spans="1:13" ht="13.5">
      <c r="A96" s="131"/>
      <c r="B96" s="131"/>
      <c r="C96" s="131"/>
      <c r="D96" s="131"/>
      <c r="E96" s="131"/>
      <c r="F96" s="131"/>
      <c r="G96" s="131"/>
      <c r="H96" s="131"/>
      <c r="I96" s="131"/>
      <c r="J96" s="131"/>
      <c r="K96" s="131"/>
      <c r="L96" s="131"/>
      <c r="M96" s="131"/>
    </row>
    <row r="97" spans="1:13" ht="13.5">
      <c r="A97" s="131"/>
      <c r="B97" s="131"/>
      <c r="C97" s="131"/>
      <c r="D97" s="131"/>
      <c r="E97" s="131"/>
      <c r="F97" s="131"/>
      <c r="G97" s="131"/>
      <c r="H97" s="131"/>
      <c r="I97" s="131"/>
      <c r="J97" s="131"/>
      <c r="K97" s="131"/>
      <c r="L97" s="131"/>
      <c r="M97" s="131"/>
    </row>
    <row r="98" spans="1:13" ht="13.5">
      <c r="A98" s="131"/>
      <c r="B98" s="131"/>
      <c r="C98" s="131"/>
      <c r="D98" s="131"/>
      <c r="E98" s="131"/>
      <c r="F98" s="131"/>
      <c r="G98" s="131"/>
      <c r="H98" s="131"/>
      <c r="I98" s="131"/>
      <c r="J98" s="131"/>
      <c r="K98" s="131"/>
      <c r="L98" s="131"/>
      <c r="M98" s="131"/>
    </row>
    <row r="99" spans="1:13" ht="13.5">
      <c r="A99" s="131"/>
      <c r="B99" s="131"/>
      <c r="C99" s="131"/>
      <c r="D99" s="131"/>
      <c r="E99" s="131"/>
      <c r="F99" s="131"/>
      <c r="G99" s="131"/>
      <c r="H99" s="131"/>
      <c r="I99" s="131"/>
      <c r="J99" s="131"/>
      <c r="K99" s="131"/>
      <c r="L99" s="131"/>
      <c r="M99" s="131"/>
    </row>
    <row r="100" spans="1:13" ht="13.5">
      <c r="A100" s="131"/>
      <c r="B100" s="131"/>
      <c r="C100" s="131"/>
      <c r="D100" s="131"/>
      <c r="E100" s="131"/>
      <c r="F100" s="131"/>
      <c r="G100" s="131"/>
      <c r="H100" s="131"/>
      <c r="I100" s="131"/>
      <c r="J100" s="131"/>
      <c r="K100" s="131"/>
      <c r="L100" s="131"/>
      <c r="M100" s="131"/>
    </row>
    <row r="101" spans="1:13" ht="13.5">
      <c r="A101" s="131"/>
      <c r="B101" s="131"/>
      <c r="C101" s="131"/>
      <c r="D101" s="131"/>
      <c r="E101" s="131"/>
      <c r="F101" s="131"/>
      <c r="G101" s="131"/>
      <c r="H101" s="131"/>
      <c r="I101" s="131"/>
      <c r="J101" s="131"/>
      <c r="K101" s="131"/>
      <c r="L101" s="131"/>
      <c r="M101" s="131"/>
    </row>
    <row r="102" spans="1:13" ht="13.5">
      <c r="A102" s="131"/>
      <c r="B102" s="131"/>
      <c r="C102" s="131"/>
      <c r="D102" s="131"/>
      <c r="E102" s="131"/>
      <c r="F102" s="131"/>
      <c r="G102" s="131"/>
      <c r="H102" s="131"/>
      <c r="I102" s="131"/>
      <c r="J102" s="131"/>
      <c r="K102" s="131"/>
      <c r="L102" s="131"/>
      <c r="M102" s="131"/>
    </row>
    <row r="103" spans="1:13" ht="13.5">
      <c r="A103" s="131"/>
      <c r="B103" s="131"/>
      <c r="C103" s="131"/>
      <c r="D103" s="131"/>
      <c r="E103" s="131"/>
      <c r="F103" s="131"/>
      <c r="G103" s="131"/>
      <c r="H103" s="131"/>
      <c r="I103" s="131"/>
      <c r="J103" s="131"/>
      <c r="K103" s="131"/>
      <c r="L103" s="131"/>
      <c r="M103" s="131"/>
    </row>
    <row r="104" spans="1:13" ht="13.5">
      <c r="A104" s="131"/>
      <c r="B104" s="131"/>
      <c r="C104" s="131"/>
      <c r="D104" s="131"/>
      <c r="E104" s="131"/>
      <c r="F104" s="131"/>
      <c r="G104" s="131"/>
      <c r="H104" s="131"/>
      <c r="I104" s="131"/>
      <c r="J104" s="131"/>
      <c r="K104" s="131"/>
      <c r="L104" s="131"/>
      <c r="M104" s="131"/>
    </row>
    <row r="105" spans="1:13" ht="13.5">
      <c r="A105" s="131"/>
      <c r="B105" s="131"/>
      <c r="C105" s="131"/>
      <c r="D105" s="131"/>
      <c r="E105" s="131"/>
      <c r="F105" s="131"/>
      <c r="G105" s="131"/>
      <c r="H105" s="131"/>
      <c r="I105" s="131"/>
      <c r="J105" s="131"/>
      <c r="K105" s="131"/>
      <c r="L105" s="131"/>
      <c r="M105" s="131"/>
    </row>
    <row r="106" spans="1:13" ht="13.5">
      <c r="A106" s="131"/>
      <c r="B106" s="131"/>
      <c r="C106" s="131"/>
      <c r="D106" s="131"/>
      <c r="E106" s="131"/>
      <c r="F106" s="131"/>
      <c r="G106" s="131"/>
      <c r="H106" s="131"/>
      <c r="I106" s="131"/>
      <c r="J106" s="131"/>
      <c r="K106" s="131"/>
      <c r="L106" s="131"/>
      <c r="M106" s="131"/>
    </row>
    <row r="107" spans="1:13" ht="13.5">
      <c r="A107" s="131"/>
      <c r="B107" s="131"/>
      <c r="C107" s="131"/>
      <c r="D107" s="131"/>
      <c r="E107" s="131"/>
      <c r="F107" s="131"/>
      <c r="G107" s="131"/>
      <c r="H107" s="131"/>
      <c r="I107" s="131"/>
      <c r="J107" s="131"/>
      <c r="K107" s="131"/>
      <c r="L107" s="131"/>
      <c r="M107" s="131"/>
    </row>
    <row r="108" spans="1:13" ht="13.5">
      <c r="A108" s="131"/>
      <c r="B108" s="131"/>
      <c r="C108" s="131"/>
      <c r="D108" s="131"/>
      <c r="E108" s="131"/>
      <c r="F108" s="131"/>
      <c r="G108" s="131"/>
      <c r="H108" s="131"/>
      <c r="I108" s="131"/>
      <c r="J108" s="131"/>
      <c r="K108" s="131"/>
      <c r="L108" s="131"/>
      <c r="M108" s="131"/>
    </row>
    <row r="109" spans="1:13" ht="13.5">
      <c r="A109" s="131"/>
      <c r="B109" s="131"/>
      <c r="C109" s="131"/>
      <c r="D109" s="131"/>
      <c r="E109" s="131"/>
      <c r="F109" s="131"/>
      <c r="G109" s="131"/>
      <c r="H109" s="131"/>
      <c r="I109" s="131"/>
      <c r="J109" s="131"/>
      <c r="K109" s="131"/>
      <c r="L109" s="131"/>
      <c r="M109" s="131"/>
    </row>
    <row r="110" spans="1:13" ht="13.5">
      <c r="A110" s="131"/>
      <c r="B110" s="131"/>
      <c r="C110" s="131"/>
      <c r="D110" s="131"/>
      <c r="E110" s="131"/>
      <c r="F110" s="131"/>
      <c r="G110" s="131"/>
      <c r="H110" s="131"/>
      <c r="I110" s="131"/>
      <c r="J110" s="131"/>
      <c r="K110" s="131"/>
      <c r="L110" s="131"/>
      <c r="M110" s="131"/>
    </row>
    <row r="111" spans="1:13" ht="13.5">
      <c r="A111" s="131"/>
      <c r="B111" s="131"/>
      <c r="C111" s="131"/>
      <c r="D111" s="131"/>
      <c r="E111" s="131"/>
      <c r="F111" s="131"/>
      <c r="G111" s="131"/>
      <c r="H111" s="131"/>
      <c r="I111" s="131"/>
      <c r="J111" s="131"/>
      <c r="K111" s="131"/>
      <c r="L111" s="131"/>
      <c r="M111" s="131"/>
    </row>
    <row r="112" spans="1:13" ht="13.5">
      <c r="A112" s="131"/>
      <c r="B112" s="131"/>
      <c r="C112" s="131"/>
      <c r="D112" s="131"/>
      <c r="E112" s="131"/>
      <c r="F112" s="131"/>
      <c r="G112" s="131"/>
      <c r="H112" s="131"/>
      <c r="I112" s="131"/>
      <c r="J112" s="131"/>
      <c r="K112" s="131"/>
      <c r="L112" s="131"/>
      <c r="M112" s="131"/>
    </row>
    <row r="113" spans="1:13" ht="13.5">
      <c r="A113" s="131"/>
      <c r="B113" s="131"/>
      <c r="C113" s="131"/>
      <c r="D113" s="131"/>
      <c r="E113" s="131"/>
      <c r="F113" s="131"/>
      <c r="G113" s="131"/>
      <c r="H113" s="131"/>
      <c r="I113" s="131"/>
      <c r="J113" s="131"/>
      <c r="K113" s="131"/>
      <c r="L113" s="131"/>
      <c r="M113" s="131"/>
    </row>
    <row r="114" spans="1:13" ht="13.5">
      <c r="A114" s="131"/>
      <c r="B114" s="131"/>
      <c r="C114" s="131"/>
      <c r="D114" s="131"/>
      <c r="E114" s="131"/>
      <c r="F114" s="131"/>
      <c r="G114" s="131"/>
      <c r="H114" s="131"/>
      <c r="I114" s="131"/>
      <c r="J114" s="131"/>
      <c r="K114" s="131"/>
      <c r="L114" s="131"/>
      <c r="M114" s="131"/>
    </row>
    <row r="115" spans="1:13" ht="13.5">
      <c r="A115" s="131"/>
      <c r="B115" s="131"/>
      <c r="C115" s="131"/>
      <c r="D115" s="131"/>
      <c r="E115" s="131"/>
      <c r="F115" s="131"/>
      <c r="G115" s="131"/>
      <c r="H115" s="131"/>
      <c r="I115" s="131"/>
      <c r="J115" s="131"/>
      <c r="K115" s="131"/>
      <c r="L115" s="131"/>
      <c r="M115" s="131"/>
    </row>
    <row r="116" spans="1:13" ht="13.5">
      <c r="A116" s="131"/>
      <c r="B116" s="131"/>
      <c r="C116" s="131"/>
      <c r="D116" s="131"/>
      <c r="E116" s="131"/>
      <c r="F116" s="131"/>
      <c r="G116" s="131"/>
      <c r="H116" s="131"/>
      <c r="I116" s="131"/>
      <c r="J116" s="131"/>
      <c r="K116" s="131"/>
      <c r="L116" s="131"/>
      <c r="M116" s="131"/>
    </row>
    <row r="117" spans="1:13" ht="13.5">
      <c r="A117" s="131"/>
      <c r="B117" s="131"/>
      <c r="C117" s="131"/>
      <c r="D117" s="131"/>
      <c r="E117" s="131"/>
      <c r="F117" s="131"/>
      <c r="G117" s="131"/>
      <c r="H117" s="131"/>
      <c r="I117" s="131"/>
      <c r="J117" s="131"/>
      <c r="K117" s="131"/>
      <c r="L117" s="131"/>
      <c r="M117" s="131"/>
    </row>
    <row r="118" spans="1:13" ht="13.5">
      <c r="A118" s="131"/>
      <c r="B118" s="131"/>
      <c r="C118" s="131"/>
      <c r="D118" s="131"/>
      <c r="E118" s="131"/>
      <c r="F118" s="131"/>
      <c r="G118" s="131"/>
      <c r="H118" s="131"/>
      <c r="I118" s="131"/>
      <c r="J118" s="131"/>
      <c r="K118" s="131"/>
      <c r="L118" s="131"/>
      <c r="M118" s="131"/>
    </row>
    <row r="119" spans="1:13" ht="13.5">
      <c r="A119" s="131"/>
      <c r="B119" s="131"/>
      <c r="C119" s="131"/>
      <c r="D119" s="131"/>
      <c r="E119" s="131"/>
      <c r="F119" s="131"/>
      <c r="G119" s="131"/>
      <c r="H119" s="131"/>
      <c r="I119" s="131"/>
      <c r="J119" s="131"/>
      <c r="K119" s="131"/>
      <c r="L119" s="131"/>
      <c r="M119" s="131"/>
    </row>
    <row r="120" spans="1:13" ht="13.5">
      <c r="A120" s="131"/>
      <c r="B120" s="131"/>
      <c r="C120" s="131"/>
      <c r="D120" s="131"/>
      <c r="E120" s="131"/>
      <c r="F120" s="131"/>
      <c r="G120" s="131"/>
      <c r="H120" s="131"/>
      <c r="I120" s="131"/>
      <c r="J120" s="131"/>
      <c r="K120" s="131"/>
      <c r="L120" s="131"/>
      <c r="M120" s="131"/>
    </row>
    <row r="121" spans="1:13" ht="13.5">
      <c r="A121" s="131"/>
      <c r="B121" s="131"/>
      <c r="C121" s="131"/>
      <c r="D121" s="131"/>
      <c r="E121" s="131"/>
      <c r="F121" s="131"/>
      <c r="G121" s="131"/>
      <c r="H121" s="131"/>
      <c r="I121" s="131"/>
      <c r="J121" s="131"/>
      <c r="K121" s="131"/>
      <c r="L121" s="131"/>
      <c r="M121" s="131"/>
    </row>
    <row r="122" spans="1:13" ht="13.5">
      <c r="A122" s="131"/>
      <c r="B122" s="131"/>
      <c r="C122" s="131"/>
      <c r="D122" s="131"/>
      <c r="E122" s="131"/>
      <c r="F122" s="131"/>
      <c r="G122" s="131"/>
      <c r="H122" s="131"/>
      <c r="I122" s="131"/>
      <c r="J122" s="131"/>
      <c r="K122" s="131"/>
      <c r="L122" s="131"/>
      <c r="M122" s="131"/>
    </row>
    <row r="123" spans="1:13" ht="13.5">
      <c r="A123" s="131"/>
      <c r="B123" s="131"/>
      <c r="C123" s="131"/>
      <c r="D123" s="131"/>
      <c r="E123" s="131"/>
      <c r="F123" s="131"/>
      <c r="G123" s="131"/>
      <c r="H123" s="131"/>
      <c r="I123" s="131"/>
      <c r="J123" s="131"/>
      <c r="K123" s="131"/>
      <c r="L123" s="131"/>
      <c r="M123" s="131"/>
    </row>
    <row r="124" spans="1:13" ht="13.5">
      <c r="A124" s="131"/>
      <c r="B124" s="131"/>
      <c r="C124" s="131"/>
      <c r="D124" s="131"/>
      <c r="E124" s="131"/>
      <c r="F124" s="131"/>
      <c r="G124" s="131"/>
      <c r="H124" s="131"/>
      <c r="I124" s="131"/>
      <c r="J124" s="131"/>
      <c r="K124" s="131"/>
      <c r="L124" s="131"/>
      <c r="M124" s="131"/>
    </row>
    <row r="125" spans="1:13" ht="13.5">
      <c r="A125" s="131"/>
      <c r="B125" s="131"/>
      <c r="C125" s="131"/>
      <c r="D125" s="131"/>
      <c r="E125" s="131"/>
      <c r="F125" s="131"/>
      <c r="G125" s="131"/>
      <c r="H125" s="131"/>
      <c r="I125" s="131"/>
      <c r="J125" s="131"/>
      <c r="K125" s="131"/>
      <c r="L125" s="131"/>
      <c r="M125" s="131"/>
    </row>
    <row r="126" spans="1:13" ht="13.5">
      <c r="A126" s="131"/>
      <c r="B126" s="131"/>
      <c r="C126" s="131"/>
      <c r="D126" s="131"/>
      <c r="E126" s="131"/>
      <c r="F126" s="131"/>
      <c r="G126" s="131"/>
      <c r="H126" s="131"/>
      <c r="I126" s="131"/>
      <c r="J126" s="131"/>
      <c r="K126" s="131"/>
      <c r="L126" s="131"/>
      <c r="M126" s="131"/>
    </row>
    <row r="127" spans="1:13" ht="13.5">
      <c r="A127" s="131"/>
      <c r="B127" s="131"/>
      <c r="C127" s="131"/>
      <c r="D127" s="131"/>
      <c r="E127" s="131"/>
      <c r="F127" s="131"/>
      <c r="G127" s="131"/>
      <c r="H127" s="131"/>
      <c r="I127" s="131"/>
      <c r="J127" s="131"/>
      <c r="K127" s="131"/>
      <c r="L127" s="131"/>
      <c r="M127" s="131"/>
    </row>
    <row r="128" spans="1:13" ht="13.5">
      <c r="A128" s="131"/>
      <c r="B128" s="131"/>
      <c r="C128" s="131"/>
      <c r="D128" s="131"/>
      <c r="E128" s="131"/>
      <c r="F128" s="131"/>
      <c r="G128" s="131"/>
      <c r="H128" s="131"/>
      <c r="I128" s="131"/>
      <c r="J128" s="131"/>
      <c r="K128" s="131"/>
      <c r="L128" s="131"/>
      <c r="M128" s="131"/>
    </row>
    <row r="129" spans="1:13" ht="13.5">
      <c r="A129" s="131"/>
      <c r="B129" s="131"/>
      <c r="C129" s="131"/>
      <c r="D129" s="131"/>
      <c r="E129" s="131"/>
      <c r="F129" s="131"/>
      <c r="G129" s="131"/>
      <c r="H129" s="131"/>
      <c r="I129" s="131"/>
      <c r="J129" s="131"/>
      <c r="K129" s="131"/>
      <c r="L129" s="131"/>
      <c r="M129" s="131"/>
    </row>
    <row r="130" spans="1:13" ht="13.5">
      <c r="A130" s="131"/>
      <c r="B130" s="131"/>
      <c r="C130" s="131"/>
      <c r="D130" s="131"/>
      <c r="E130" s="131"/>
      <c r="F130" s="131"/>
      <c r="G130" s="131"/>
      <c r="H130" s="131"/>
      <c r="I130" s="131"/>
      <c r="J130" s="131"/>
      <c r="K130" s="131"/>
      <c r="L130" s="131"/>
      <c r="M130" s="131"/>
    </row>
    <row r="131" spans="1:13" ht="13.5">
      <c r="A131" s="131"/>
      <c r="B131" s="131"/>
      <c r="C131" s="131"/>
      <c r="D131" s="131"/>
      <c r="E131" s="131"/>
      <c r="F131" s="131"/>
      <c r="G131" s="131"/>
      <c r="H131" s="131"/>
      <c r="I131" s="131"/>
      <c r="J131" s="131"/>
      <c r="K131" s="131"/>
      <c r="L131" s="131"/>
      <c r="M131" s="131"/>
    </row>
    <row r="132" spans="1:13" ht="13.5">
      <c r="A132" s="131"/>
      <c r="B132" s="131"/>
      <c r="C132" s="131"/>
      <c r="D132" s="131"/>
      <c r="E132" s="131"/>
      <c r="F132" s="131"/>
      <c r="G132" s="131"/>
      <c r="H132" s="131"/>
      <c r="I132" s="131"/>
      <c r="J132" s="131"/>
      <c r="K132" s="131"/>
      <c r="L132" s="131"/>
      <c r="M132" s="131"/>
    </row>
    <row r="133" spans="1:13" ht="13.5">
      <c r="A133" s="131"/>
      <c r="B133" s="131"/>
      <c r="C133" s="131"/>
      <c r="D133" s="131"/>
      <c r="E133" s="131"/>
      <c r="F133" s="131"/>
      <c r="G133" s="131"/>
      <c r="H133" s="131"/>
      <c r="I133" s="131"/>
      <c r="J133" s="131"/>
      <c r="K133" s="131"/>
      <c r="L133" s="131"/>
      <c r="M133" s="131"/>
    </row>
    <row r="134" spans="1:13" ht="13.5">
      <c r="A134" s="131"/>
      <c r="B134" s="131"/>
      <c r="C134" s="131"/>
      <c r="D134" s="131"/>
      <c r="E134" s="131"/>
      <c r="F134" s="131"/>
      <c r="G134" s="131"/>
      <c r="H134" s="131"/>
      <c r="I134" s="131"/>
      <c r="J134" s="131"/>
      <c r="K134" s="131"/>
      <c r="L134" s="131"/>
      <c r="M134" s="131"/>
    </row>
    <row r="135" spans="1:13" ht="13.5">
      <c r="A135" s="131"/>
      <c r="B135" s="131"/>
      <c r="C135" s="131"/>
      <c r="D135" s="131"/>
      <c r="E135" s="131"/>
      <c r="F135" s="131"/>
      <c r="G135" s="131"/>
      <c r="H135" s="131"/>
      <c r="I135" s="131"/>
      <c r="J135" s="131"/>
      <c r="K135" s="131"/>
      <c r="L135" s="131"/>
      <c r="M135" s="131"/>
    </row>
    <row r="136" spans="1:13" ht="13.5">
      <c r="A136" s="131"/>
      <c r="B136" s="131"/>
      <c r="C136" s="131"/>
      <c r="D136" s="131"/>
      <c r="E136" s="131"/>
      <c r="F136" s="131"/>
      <c r="G136" s="131"/>
      <c r="H136" s="131"/>
      <c r="I136" s="131"/>
      <c r="J136" s="131"/>
      <c r="K136" s="131"/>
      <c r="L136" s="131"/>
      <c r="M136" s="131"/>
    </row>
    <row r="137" spans="1:13" ht="13.5">
      <c r="A137" s="131"/>
      <c r="B137" s="131"/>
      <c r="C137" s="131"/>
      <c r="D137" s="131"/>
      <c r="E137" s="131"/>
      <c r="F137" s="131"/>
      <c r="G137" s="131"/>
      <c r="H137" s="131"/>
      <c r="I137" s="131"/>
      <c r="J137" s="131"/>
      <c r="K137" s="131"/>
      <c r="L137" s="131"/>
      <c r="M137" s="131"/>
    </row>
    <row r="138" spans="1:13" ht="13.5">
      <c r="A138" s="131"/>
      <c r="B138" s="131"/>
      <c r="C138" s="131"/>
      <c r="D138" s="131"/>
      <c r="E138" s="131"/>
      <c r="F138" s="131"/>
      <c r="G138" s="131"/>
      <c r="H138" s="131"/>
      <c r="I138" s="131"/>
      <c r="J138" s="131"/>
      <c r="K138" s="131"/>
      <c r="L138" s="131"/>
      <c r="M138" s="131"/>
    </row>
    <row r="139" spans="1:13" ht="13.5">
      <c r="A139" s="131"/>
      <c r="B139" s="131"/>
      <c r="C139" s="131"/>
      <c r="D139" s="131"/>
      <c r="E139" s="131"/>
      <c r="F139" s="131"/>
      <c r="G139" s="131"/>
      <c r="H139" s="131"/>
      <c r="I139" s="131"/>
      <c r="J139" s="131"/>
      <c r="K139" s="131"/>
      <c r="L139" s="131"/>
      <c r="M139" s="131"/>
    </row>
    <row r="140" spans="1:13" ht="13.5">
      <c r="A140" s="131"/>
      <c r="B140" s="131"/>
      <c r="C140" s="131"/>
      <c r="D140" s="131"/>
      <c r="E140" s="131"/>
      <c r="F140" s="131"/>
      <c r="G140" s="131"/>
      <c r="H140" s="131"/>
      <c r="I140" s="131"/>
      <c r="J140" s="131"/>
      <c r="K140" s="131"/>
      <c r="L140" s="131"/>
      <c r="M140" s="131"/>
    </row>
    <row r="141" spans="1:13" ht="13.5">
      <c r="A141" s="131"/>
      <c r="B141" s="131"/>
      <c r="C141" s="131"/>
      <c r="D141" s="131"/>
      <c r="E141" s="131"/>
      <c r="F141" s="131"/>
      <c r="G141" s="131"/>
      <c r="H141" s="131"/>
      <c r="I141" s="131"/>
      <c r="J141" s="131"/>
      <c r="K141" s="131"/>
      <c r="L141" s="131"/>
      <c r="M141" s="131"/>
    </row>
    <row r="142" spans="1:13" ht="13.5">
      <c r="A142" s="131"/>
      <c r="B142" s="131"/>
      <c r="C142" s="131"/>
      <c r="D142" s="131"/>
      <c r="E142" s="131"/>
      <c r="F142" s="131"/>
      <c r="G142" s="131"/>
      <c r="H142" s="131"/>
      <c r="I142" s="131"/>
      <c r="J142" s="131"/>
      <c r="K142" s="131"/>
      <c r="L142" s="131"/>
      <c r="M142" s="131"/>
    </row>
    <row r="143" spans="1:13" ht="13.5">
      <c r="A143" s="131"/>
      <c r="B143" s="131"/>
      <c r="C143" s="131"/>
      <c r="D143" s="131"/>
      <c r="E143" s="131"/>
      <c r="F143" s="131"/>
      <c r="G143" s="131"/>
      <c r="H143" s="131"/>
      <c r="I143" s="131"/>
      <c r="J143" s="131"/>
      <c r="K143" s="131"/>
      <c r="L143" s="131"/>
      <c r="M143" s="131"/>
    </row>
    <row r="144" spans="1:13" ht="13.5">
      <c r="A144" s="131"/>
      <c r="B144" s="131"/>
      <c r="C144" s="131"/>
      <c r="D144" s="131"/>
      <c r="E144" s="131"/>
      <c r="F144" s="131"/>
      <c r="G144" s="131"/>
      <c r="H144" s="131"/>
      <c r="I144" s="131"/>
      <c r="J144" s="131"/>
      <c r="K144" s="131"/>
      <c r="L144" s="131"/>
      <c r="M144" s="131"/>
    </row>
    <row r="145" spans="1:13" ht="13.5">
      <c r="A145" s="131"/>
      <c r="B145" s="131"/>
      <c r="C145" s="131"/>
      <c r="D145" s="131"/>
      <c r="E145" s="131"/>
      <c r="F145" s="131"/>
      <c r="G145" s="131"/>
      <c r="H145" s="131"/>
      <c r="I145" s="131"/>
      <c r="J145" s="131"/>
      <c r="K145" s="131"/>
      <c r="L145" s="131"/>
      <c r="M145" s="131"/>
    </row>
    <row r="146" spans="1:13" ht="13.5">
      <c r="A146" s="131"/>
      <c r="B146" s="131"/>
      <c r="C146" s="131"/>
      <c r="D146" s="131"/>
      <c r="E146" s="131"/>
      <c r="F146" s="131"/>
      <c r="G146" s="131"/>
      <c r="H146" s="131"/>
      <c r="I146" s="131"/>
      <c r="J146" s="131"/>
      <c r="K146" s="131"/>
      <c r="L146" s="131"/>
      <c r="M146" s="131"/>
    </row>
    <row r="147" spans="1:13" ht="13.5">
      <c r="A147" s="131"/>
      <c r="B147" s="131"/>
      <c r="C147" s="131"/>
      <c r="D147" s="131"/>
      <c r="E147" s="131"/>
      <c r="F147" s="131"/>
      <c r="G147" s="131"/>
      <c r="H147" s="131"/>
      <c r="I147" s="131"/>
      <c r="J147" s="131"/>
      <c r="K147" s="131"/>
      <c r="L147" s="131"/>
      <c r="M147" s="131"/>
    </row>
    <row r="148" spans="1:13" ht="13.5">
      <c r="A148" s="131"/>
      <c r="B148" s="131"/>
      <c r="C148" s="131"/>
      <c r="D148" s="131"/>
      <c r="E148" s="131"/>
      <c r="F148" s="131"/>
      <c r="G148" s="131"/>
      <c r="H148" s="131"/>
      <c r="I148" s="131"/>
      <c r="J148" s="131"/>
      <c r="K148" s="131"/>
      <c r="L148" s="131"/>
      <c r="M148" s="131"/>
    </row>
    <row r="149" spans="1:13" ht="13.5">
      <c r="A149" s="131"/>
      <c r="B149" s="131"/>
      <c r="C149" s="131"/>
      <c r="D149" s="131"/>
      <c r="E149" s="131"/>
      <c r="F149" s="131"/>
      <c r="G149" s="131"/>
      <c r="H149" s="131"/>
      <c r="I149" s="131"/>
      <c r="J149" s="131"/>
      <c r="K149" s="131"/>
      <c r="L149" s="131"/>
      <c r="M149" s="131"/>
    </row>
    <row r="150" spans="1:13" ht="13.5">
      <c r="A150" s="131"/>
      <c r="B150" s="131"/>
      <c r="C150" s="131"/>
      <c r="D150" s="131"/>
      <c r="E150" s="131"/>
      <c r="F150" s="131"/>
      <c r="G150" s="131"/>
      <c r="H150" s="131"/>
      <c r="I150" s="131"/>
      <c r="J150" s="131"/>
      <c r="K150" s="131"/>
      <c r="L150" s="131"/>
      <c r="M150" s="131"/>
    </row>
    <row r="151" spans="1:13" ht="13.5">
      <c r="A151" s="131"/>
      <c r="B151" s="131"/>
      <c r="C151" s="131"/>
      <c r="D151" s="131"/>
      <c r="E151" s="131"/>
      <c r="F151" s="131"/>
      <c r="G151" s="131"/>
      <c r="H151" s="131"/>
      <c r="I151" s="131"/>
      <c r="J151" s="131"/>
      <c r="K151" s="131"/>
      <c r="L151" s="131"/>
      <c r="M151" s="131"/>
    </row>
    <row r="152" spans="1:13" ht="13.5">
      <c r="A152" s="131"/>
      <c r="B152" s="131"/>
      <c r="C152" s="131"/>
      <c r="D152" s="131"/>
      <c r="E152" s="131"/>
      <c r="F152" s="131"/>
      <c r="G152" s="131"/>
      <c r="H152" s="131"/>
      <c r="I152" s="131"/>
      <c r="J152" s="131"/>
      <c r="K152" s="131"/>
      <c r="L152" s="131"/>
      <c r="M152" s="131"/>
    </row>
    <row r="153" spans="1:13" ht="13.5">
      <c r="A153" s="131"/>
      <c r="B153" s="131"/>
      <c r="C153" s="131"/>
      <c r="D153" s="131"/>
      <c r="E153" s="131"/>
      <c r="F153" s="131"/>
      <c r="G153" s="131"/>
      <c r="H153" s="131"/>
      <c r="I153" s="131"/>
      <c r="J153" s="131"/>
      <c r="K153" s="131"/>
      <c r="L153" s="131"/>
      <c r="M153" s="131"/>
    </row>
    <row r="154" spans="1:13" ht="13.5">
      <c r="A154" s="131"/>
      <c r="B154" s="131"/>
      <c r="C154" s="131"/>
      <c r="D154" s="131"/>
      <c r="E154" s="131"/>
      <c r="F154" s="131"/>
      <c r="G154" s="131"/>
      <c r="H154" s="131"/>
      <c r="I154" s="131"/>
      <c r="J154" s="131"/>
      <c r="K154" s="131"/>
      <c r="L154" s="131"/>
      <c r="M154" s="131"/>
    </row>
    <row r="155" spans="1:13" ht="13.5">
      <c r="A155" s="131"/>
      <c r="B155" s="131"/>
      <c r="C155" s="131"/>
      <c r="D155" s="131"/>
      <c r="E155" s="131"/>
      <c r="F155" s="131"/>
      <c r="G155" s="131"/>
      <c r="H155" s="131"/>
      <c r="I155" s="131"/>
      <c r="J155" s="131"/>
      <c r="K155" s="131"/>
      <c r="L155" s="131"/>
      <c r="M155" s="131"/>
    </row>
    <row r="156" spans="1:13" ht="13.5">
      <c r="A156" s="131"/>
      <c r="B156" s="131"/>
      <c r="C156" s="131"/>
      <c r="D156" s="131"/>
      <c r="E156" s="131"/>
      <c r="F156" s="131"/>
      <c r="G156" s="131"/>
      <c r="H156" s="131"/>
      <c r="I156" s="131"/>
      <c r="J156" s="131"/>
      <c r="K156" s="131"/>
      <c r="L156" s="131"/>
      <c r="M156" s="131"/>
    </row>
    <row r="157" spans="1:13" ht="13.5">
      <c r="A157" s="131"/>
      <c r="B157" s="131"/>
      <c r="C157" s="131"/>
      <c r="D157" s="131"/>
      <c r="E157" s="131"/>
      <c r="F157" s="131"/>
      <c r="G157" s="131"/>
      <c r="H157" s="131"/>
      <c r="I157" s="131"/>
      <c r="J157" s="131"/>
      <c r="K157" s="131"/>
      <c r="L157" s="131"/>
      <c r="M157" s="131"/>
    </row>
    <row r="158" spans="1:13" ht="13.5">
      <c r="A158" s="131"/>
      <c r="B158" s="131"/>
      <c r="C158" s="131"/>
      <c r="D158" s="131"/>
      <c r="E158" s="131"/>
      <c r="F158" s="131"/>
      <c r="G158" s="131"/>
      <c r="H158" s="131"/>
      <c r="I158" s="131"/>
      <c r="J158" s="131"/>
      <c r="K158" s="131"/>
      <c r="L158" s="131"/>
      <c r="M158" s="131"/>
    </row>
    <row r="159" spans="1:13" ht="13.5">
      <c r="A159" s="131"/>
      <c r="B159" s="131"/>
      <c r="C159" s="131"/>
      <c r="D159" s="131"/>
      <c r="E159" s="131"/>
      <c r="F159" s="131"/>
      <c r="G159" s="131"/>
      <c r="H159" s="131"/>
      <c r="I159" s="131"/>
      <c r="J159" s="131"/>
      <c r="K159" s="131"/>
      <c r="L159" s="131"/>
      <c r="M159" s="131"/>
    </row>
    <row r="160" spans="1:13" ht="13.5">
      <c r="A160" s="131"/>
      <c r="B160" s="131"/>
      <c r="C160" s="131"/>
      <c r="D160" s="131"/>
      <c r="E160" s="131"/>
      <c r="F160" s="131"/>
      <c r="G160" s="131"/>
      <c r="H160" s="131"/>
      <c r="I160" s="131"/>
      <c r="J160" s="131"/>
      <c r="K160" s="131"/>
      <c r="L160" s="131"/>
      <c r="M160" s="131"/>
    </row>
    <row r="161" spans="1:13" ht="13.5">
      <c r="A161" s="131"/>
      <c r="B161" s="131"/>
      <c r="C161" s="131"/>
      <c r="D161" s="131"/>
      <c r="E161" s="131"/>
      <c r="F161" s="131"/>
      <c r="G161" s="131"/>
      <c r="H161" s="131"/>
      <c r="I161" s="131"/>
      <c r="J161" s="131"/>
      <c r="K161" s="131"/>
      <c r="L161" s="131"/>
      <c r="M161" s="131"/>
    </row>
    <row r="162" spans="1:13" ht="13.5">
      <c r="A162" s="131"/>
      <c r="B162" s="131"/>
      <c r="C162" s="131"/>
      <c r="D162" s="131"/>
      <c r="E162" s="131"/>
      <c r="F162" s="131"/>
      <c r="G162" s="131"/>
      <c r="H162" s="131"/>
      <c r="I162" s="131"/>
      <c r="J162" s="131"/>
      <c r="K162" s="131"/>
      <c r="L162" s="131"/>
      <c r="M162" s="131"/>
    </row>
    <row r="163" spans="1:13" ht="13.5">
      <c r="A163" s="131"/>
      <c r="B163" s="131"/>
      <c r="C163" s="131"/>
      <c r="D163" s="131"/>
      <c r="E163" s="131"/>
      <c r="F163" s="131"/>
      <c r="G163" s="131"/>
      <c r="H163" s="131"/>
      <c r="I163" s="131"/>
      <c r="J163" s="131"/>
      <c r="K163" s="131"/>
      <c r="L163" s="131"/>
      <c r="M163" s="131"/>
    </row>
    <row r="164" spans="1:13" ht="13.5">
      <c r="A164" s="131"/>
      <c r="B164" s="131"/>
      <c r="C164" s="131"/>
      <c r="D164" s="131"/>
      <c r="E164" s="131"/>
      <c r="F164" s="131"/>
      <c r="G164" s="131"/>
      <c r="H164" s="131"/>
      <c r="I164" s="131"/>
      <c r="J164" s="131"/>
      <c r="K164" s="131"/>
      <c r="L164" s="131"/>
      <c r="M164" s="131"/>
    </row>
    <row r="165" spans="1:13" ht="13.5">
      <c r="A165" s="131"/>
      <c r="B165" s="131"/>
      <c r="C165" s="131"/>
      <c r="D165" s="131"/>
      <c r="E165" s="131"/>
      <c r="F165" s="131"/>
      <c r="G165" s="131"/>
      <c r="H165" s="131"/>
      <c r="I165" s="131"/>
      <c r="J165" s="131"/>
      <c r="K165" s="131"/>
      <c r="L165" s="131"/>
      <c r="M165" s="131"/>
    </row>
    <row r="166" spans="1:13" ht="13.5">
      <c r="A166" s="131"/>
      <c r="B166" s="131"/>
      <c r="C166" s="131"/>
      <c r="D166" s="131"/>
      <c r="E166" s="131"/>
      <c r="F166" s="131"/>
      <c r="G166" s="131"/>
      <c r="H166" s="131"/>
      <c r="I166" s="131"/>
      <c r="J166" s="131"/>
      <c r="K166" s="131"/>
      <c r="L166" s="131"/>
      <c r="M166" s="131"/>
    </row>
    <row r="167" spans="1:13" ht="13.5">
      <c r="A167" s="131"/>
      <c r="B167" s="131"/>
      <c r="C167" s="131"/>
      <c r="D167" s="131"/>
      <c r="E167" s="131"/>
      <c r="F167" s="131"/>
      <c r="G167" s="131"/>
      <c r="H167" s="131"/>
      <c r="I167" s="131"/>
      <c r="J167" s="131"/>
      <c r="K167" s="131"/>
      <c r="L167" s="131"/>
      <c r="M167" s="131"/>
    </row>
    <row r="168" spans="1:13" ht="13.5">
      <c r="A168" s="131"/>
      <c r="B168" s="131"/>
      <c r="C168" s="131"/>
      <c r="D168" s="131"/>
      <c r="E168" s="131"/>
      <c r="F168" s="131"/>
      <c r="G168" s="131"/>
      <c r="H168" s="131"/>
      <c r="I168" s="131"/>
      <c r="J168" s="131"/>
      <c r="K168" s="131"/>
      <c r="L168" s="131"/>
      <c r="M168" s="131"/>
    </row>
    <row r="169" spans="1:13" ht="13.5">
      <c r="A169" s="131"/>
      <c r="B169" s="131"/>
      <c r="C169" s="131"/>
      <c r="D169" s="131"/>
      <c r="E169" s="131"/>
      <c r="F169" s="131"/>
      <c r="G169" s="131"/>
      <c r="H169" s="131"/>
      <c r="I169" s="131"/>
      <c r="J169" s="131"/>
      <c r="K169" s="131"/>
      <c r="L169" s="131"/>
      <c r="M169" s="131"/>
    </row>
    <row r="170" spans="1:13" ht="13.5">
      <c r="A170" s="131"/>
      <c r="B170" s="131"/>
      <c r="C170" s="131"/>
      <c r="D170" s="131"/>
      <c r="E170" s="131"/>
      <c r="F170" s="131"/>
      <c r="G170" s="131"/>
      <c r="H170" s="131"/>
      <c r="I170" s="131"/>
      <c r="J170" s="131"/>
      <c r="K170" s="131"/>
      <c r="L170" s="131"/>
      <c r="M170" s="131"/>
    </row>
    <row r="171" spans="1:13" ht="13.5">
      <c r="A171" s="131"/>
      <c r="B171" s="131"/>
      <c r="C171" s="131"/>
      <c r="D171" s="131"/>
      <c r="E171" s="131"/>
      <c r="F171" s="131"/>
      <c r="G171" s="131"/>
      <c r="H171" s="131"/>
      <c r="I171" s="131"/>
      <c r="J171" s="131"/>
      <c r="K171" s="131"/>
      <c r="L171" s="131"/>
      <c r="M171" s="131"/>
    </row>
    <row r="172" spans="1:13" ht="13.5">
      <c r="A172" s="131"/>
      <c r="B172" s="131"/>
      <c r="C172" s="131"/>
      <c r="D172" s="131"/>
      <c r="E172" s="131"/>
      <c r="F172" s="131"/>
      <c r="G172" s="131"/>
      <c r="H172" s="131"/>
      <c r="I172" s="131"/>
      <c r="J172" s="131"/>
      <c r="K172" s="131"/>
      <c r="L172" s="131"/>
      <c r="M172" s="131"/>
    </row>
    <row r="173" spans="1:13" ht="13.5">
      <c r="A173" s="131"/>
      <c r="B173" s="131"/>
      <c r="C173" s="131"/>
      <c r="D173" s="131"/>
      <c r="E173" s="131"/>
      <c r="F173" s="131"/>
      <c r="G173" s="131"/>
      <c r="H173" s="131"/>
      <c r="I173" s="131"/>
      <c r="J173" s="131"/>
      <c r="K173" s="131"/>
      <c r="L173" s="131"/>
      <c r="M173" s="131"/>
    </row>
    <row r="174" spans="1:13" ht="13.5">
      <c r="A174" s="131"/>
      <c r="B174" s="131"/>
      <c r="C174" s="131"/>
      <c r="D174" s="131"/>
      <c r="E174" s="131"/>
      <c r="F174" s="131"/>
      <c r="G174" s="131"/>
      <c r="H174" s="131"/>
      <c r="I174" s="131"/>
      <c r="J174" s="131"/>
      <c r="K174" s="131"/>
      <c r="L174" s="131"/>
      <c r="M174" s="131"/>
    </row>
    <row r="175" spans="1:13" ht="13.5">
      <c r="A175" s="131"/>
      <c r="B175" s="131"/>
      <c r="C175" s="131"/>
      <c r="D175" s="131"/>
      <c r="E175" s="131"/>
      <c r="F175" s="131"/>
      <c r="G175" s="131"/>
      <c r="H175" s="131"/>
      <c r="I175" s="131"/>
      <c r="J175" s="131"/>
      <c r="K175" s="131"/>
      <c r="L175" s="131"/>
      <c r="M175" s="131"/>
    </row>
    <row r="176" spans="1:13" ht="13.5">
      <c r="A176" s="131"/>
      <c r="B176" s="131"/>
      <c r="C176" s="131"/>
      <c r="D176" s="131"/>
      <c r="E176" s="131"/>
      <c r="F176" s="131"/>
      <c r="G176" s="131"/>
      <c r="H176" s="131"/>
      <c r="I176" s="131"/>
      <c r="J176" s="131"/>
      <c r="K176" s="131"/>
      <c r="L176" s="131"/>
      <c r="M176" s="131"/>
    </row>
    <row r="177" spans="1:13" ht="13.5">
      <c r="A177" s="131"/>
      <c r="B177" s="131"/>
      <c r="C177" s="131"/>
      <c r="D177" s="131"/>
      <c r="E177" s="131"/>
      <c r="F177" s="131"/>
      <c r="G177" s="131"/>
      <c r="H177" s="131"/>
      <c r="I177" s="131"/>
      <c r="J177" s="131"/>
      <c r="K177" s="131"/>
      <c r="L177" s="131"/>
      <c r="M177" s="131"/>
    </row>
    <row r="178" spans="1:13" ht="13.5">
      <c r="A178" s="131"/>
      <c r="B178" s="131"/>
      <c r="C178" s="131"/>
      <c r="D178" s="131"/>
      <c r="E178" s="131"/>
      <c r="F178" s="131"/>
      <c r="G178" s="131"/>
      <c r="H178" s="131"/>
      <c r="I178" s="131"/>
      <c r="J178" s="131"/>
      <c r="K178" s="131"/>
      <c r="L178" s="131"/>
      <c r="M178" s="131"/>
    </row>
    <row r="179" spans="1:13" ht="13.5">
      <c r="A179" s="131"/>
      <c r="B179" s="131"/>
      <c r="C179" s="131"/>
      <c r="D179" s="131"/>
      <c r="E179" s="131"/>
      <c r="F179" s="131"/>
      <c r="G179" s="131"/>
      <c r="H179" s="131"/>
      <c r="I179" s="131"/>
      <c r="J179" s="131"/>
      <c r="K179" s="131"/>
      <c r="L179" s="131"/>
      <c r="M179" s="131"/>
    </row>
    <row r="180" spans="1:13" ht="13.5">
      <c r="A180" s="131"/>
      <c r="B180" s="131"/>
      <c r="C180" s="131"/>
      <c r="D180" s="131"/>
      <c r="E180" s="131"/>
      <c r="F180" s="131"/>
      <c r="G180" s="131"/>
      <c r="H180" s="131"/>
      <c r="I180" s="131"/>
      <c r="J180" s="131"/>
      <c r="K180" s="131"/>
      <c r="L180" s="131"/>
      <c r="M180" s="131"/>
    </row>
    <row r="181" spans="1:13" ht="13.5">
      <c r="A181" s="131"/>
      <c r="B181" s="131"/>
      <c r="C181" s="131"/>
      <c r="D181" s="131"/>
      <c r="E181" s="131"/>
      <c r="F181" s="131"/>
      <c r="G181" s="131"/>
      <c r="H181" s="131"/>
      <c r="I181" s="131"/>
      <c r="J181" s="131"/>
      <c r="K181" s="131"/>
      <c r="L181" s="131"/>
      <c r="M181" s="131"/>
    </row>
    <row r="182" spans="1:13" ht="13.5">
      <c r="A182" s="131"/>
      <c r="B182" s="131"/>
      <c r="C182" s="131"/>
      <c r="D182" s="131"/>
      <c r="E182" s="131"/>
      <c r="F182" s="131"/>
      <c r="G182" s="131"/>
      <c r="H182" s="131"/>
      <c r="I182" s="131"/>
      <c r="J182" s="131"/>
      <c r="K182" s="131"/>
      <c r="L182" s="131"/>
      <c r="M182" s="131"/>
    </row>
    <row r="183" spans="1:13" ht="13.5">
      <c r="A183" s="131"/>
      <c r="B183" s="131"/>
      <c r="C183" s="131"/>
      <c r="D183" s="131"/>
      <c r="E183" s="131"/>
      <c r="F183" s="131"/>
      <c r="G183" s="131"/>
      <c r="H183" s="131"/>
      <c r="I183" s="131"/>
      <c r="J183" s="131"/>
      <c r="K183" s="131"/>
      <c r="L183" s="131"/>
      <c r="M183" s="131"/>
    </row>
    <row r="184" spans="1:13" ht="13.5">
      <c r="A184" s="131"/>
      <c r="B184" s="131"/>
      <c r="C184" s="131"/>
      <c r="D184" s="131"/>
      <c r="E184" s="131"/>
      <c r="F184" s="131"/>
      <c r="G184" s="131"/>
      <c r="H184" s="131"/>
      <c r="I184" s="131"/>
      <c r="J184" s="131"/>
      <c r="K184" s="131"/>
      <c r="L184" s="131"/>
      <c r="M184" s="131"/>
    </row>
    <row r="185" spans="1:13" ht="13.5">
      <c r="A185" s="131"/>
      <c r="B185" s="131"/>
      <c r="C185" s="131"/>
      <c r="D185" s="131"/>
      <c r="E185" s="131"/>
      <c r="F185" s="131"/>
      <c r="G185" s="131"/>
      <c r="H185" s="131"/>
      <c r="I185" s="131"/>
      <c r="J185" s="131"/>
      <c r="K185" s="131"/>
      <c r="L185" s="131"/>
      <c r="M185" s="131"/>
    </row>
    <row r="186" spans="1:13" ht="13.5">
      <c r="A186" s="131"/>
      <c r="B186" s="131"/>
      <c r="C186" s="131"/>
      <c r="D186" s="131"/>
      <c r="E186" s="131"/>
      <c r="F186" s="131"/>
      <c r="G186" s="131"/>
      <c r="H186" s="131"/>
      <c r="I186" s="131"/>
      <c r="J186" s="131"/>
      <c r="K186" s="131"/>
      <c r="L186" s="131"/>
      <c r="M186" s="131"/>
    </row>
    <row r="187" spans="1:13" ht="13.5">
      <c r="A187" s="131"/>
      <c r="B187" s="131"/>
      <c r="C187" s="131"/>
      <c r="D187" s="131"/>
      <c r="E187" s="131"/>
      <c r="F187" s="131"/>
      <c r="G187" s="131"/>
      <c r="H187" s="131"/>
      <c r="I187" s="131"/>
      <c r="J187" s="131"/>
      <c r="K187" s="131"/>
      <c r="L187" s="131"/>
      <c r="M187" s="131"/>
    </row>
    <row r="188" spans="1:13" ht="13.5">
      <c r="A188" s="131"/>
      <c r="B188" s="131"/>
      <c r="C188" s="131"/>
      <c r="D188" s="131"/>
      <c r="E188" s="131"/>
      <c r="F188" s="131"/>
      <c r="G188" s="131"/>
      <c r="H188" s="131"/>
      <c r="I188" s="131"/>
      <c r="J188" s="131"/>
      <c r="K188" s="131"/>
      <c r="L188" s="131"/>
      <c r="M188" s="131"/>
    </row>
    <row r="189" spans="1:13" ht="13.5">
      <c r="A189" s="131"/>
      <c r="B189" s="131"/>
      <c r="C189" s="131"/>
      <c r="D189" s="131"/>
      <c r="E189" s="131"/>
      <c r="F189" s="131"/>
      <c r="G189" s="131"/>
      <c r="H189" s="131"/>
      <c r="I189" s="131"/>
      <c r="J189" s="131"/>
      <c r="K189" s="131"/>
      <c r="L189" s="131"/>
      <c r="M189" s="131"/>
    </row>
    <row r="190" spans="1:13" ht="13.5">
      <c r="A190" s="131"/>
      <c r="B190" s="131"/>
      <c r="C190" s="131"/>
      <c r="D190" s="131"/>
      <c r="E190" s="131"/>
      <c r="F190" s="131"/>
      <c r="G190" s="131"/>
      <c r="H190" s="131"/>
      <c r="I190" s="131"/>
      <c r="J190" s="131"/>
      <c r="K190" s="131"/>
      <c r="L190" s="131"/>
      <c r="M190" s="131"/>
    </row>
    <row r="191" spans="1:13" ht="13.5">
      <c r="A191" s="131"/>
      <c r="B191" s="131"/>
      <c r="C191" s="131"/>
      <c r="D191" s="131"/>
      <c r="E191" s="131"/>
      <c r="F191" s="131"/>
      <c r="G191" s="131"/>
      <c r="H191" s="131"/>
      <c r="I191" s="131"/>
      <c r="J191" s="131"/>
      <c r="K191" s="131"/>
      <c r="L191" s="131"/>
      <c r="M191" s="131"/>
    </row>
    <row r="192" spans="1:13" ht="13.5">
      <c r="A192" s="131"/>
      <c r="B192" s="131"/>
      <c r="C192" s="131"/>
      <c r="D192" s="131"/>
      <c r="E192" s="131"/>
      <c r="F192" s="131"/>
      <c r="G192" s="131"/>
      <c r="H192" s="131"/>
      <c r="I192" s="131"/>
      <c r="J192" s="131"/>
      <c r="K192" s="131"/>
      <c r="L192" s="131"/>
      <c r="M192" s="131"/>
    </row>
    <row r="193" spans="1:13" ht="13.5">
      <c r="A193" s="131"/>
      <c r="B193" s="131"/>
      <c r="C193" s="131"/>
      <c r="D193" s="131"/>
      <c r="E193" s="131"/>
      <c r="F193" s="131"/>
      <c r="G193" s="131"/>
      <c r="H193" s="131"/>
      <c r="I193" s="131"/>
      <c r="J193" s="131"/>
      <c r="K193" s="131"/>
      <c r="L193" s="131"/>
      <c r="M193" s="131"/>
    </row>
    <row r="194" spans="1:13" ht="13.5">
      <c r="A194" s="131"/>
      <c r="B194" s="131"/>
      <c r="C194" s="131"/>
      <c r="D194" s="131"/>
      <c r="E194" s="131"/>
      <c r="F194" s="131"/>
      <c r="G194" s="131"/>
      <c r="H194" s="131"/>
      <c r="I194" s="131"/>
      <c r="J194" s="131"/>
      <c r="K194" s="131"/>
      <c r="L194" s="131"/>
      <c r="M194" s="131"/>
    </row>
    <row r="195" spans="1:13" ht="13.5">
      <c r="A195" s="131"/>
      <c r="B195" s="131"/>
      <c r="C195" s="131"/>
      <c r="D195" s="131"/>
      <c r="E195" s="131"/>
      <c r="F195" s="131"/>
      <c r="G195" s="131"/>
      <c r="H195" s="131"/>
      <c r="I195" s="131"/>
      <c r="J195" s="131"/>
      <c r="K195" s="131"/>
      <c r="L195" s="131"/>
      <c r="M195" s="131"/>
    </row>
    <row r="196" spans="1:13" ht="13.5">
      <c r="A196" s="131"/>
      <c r="B196" s="131"/>
      <c r="C196" s="131"/>
      <c r="D196" s="131"/>
      <c r="E196" s="131"/>
      <c r="F196" s="131"/>
      <c r="G196" s="131"/>
      <c r="H196" s="131"/>
      <c r="I196" s="131"/>
      <c r="J196" s="131"/>
      <c r="K196" s="131"/>
      <c r="L196" s="131"/>
      <c r="M196" s="131"/>
    </row>
    <row r="197" spans="1:13" ht="13.5">
      <c r="A197" s="131"/>
      <c r="B197" s="131"/>
      <c r="C197" s="131"/>
      <c r="D197" s="131"/>
      <c r="E197" s="131"/>
      <c r="F197" s="131"/>
      <c r="G197" s="131"/>
      <c r="H197" s="131"/>
      <c r="I197" s="131"/>
      <c r="J197" s="131"/>
      <c r="K197" s="131"/>
      <c r="L197" s="131"/>
      <c r="M197" s="131"/>
    </row>
    <row r="198" spans="1:13" ht="13.5">
      <c r="A198" s="131"/>
      <c r="B198" s="131"/>
      <c r="C198" s="131"/>
      <c r="D198" s="131"/>
      <c r="E198" s="131"/>
      <c r="F198" s="131"/>
      <c r="G198" s="131"/>
      <c r="H198" s="131"/>
      <c r="I198" s="131"/>
      <c r="J198" s="131"/>
      <c r="K198" s="131"/>
      <c r="L198" s="131"/>
      <c r="M198" s="131"/>
    </row>
    <row r="199" spans="1:13" ht="13.5">
      <c r="A199" s="131"/>
      <c r="B199" s="131"/>
      <c r="C199" s="131"/>
      <c r="D199" s="131"/>
      <c r="E199" s="131"/>
      <c r="F199" s="131"/>
      <c r="G199" s="131"/>
      <c r="H199" s="131"/>
      <c r="I199" s="131"/>
      <c r="J199" s="131"/>
      <c r="K199" s="131"/>
      <c r="L199" s="131"/>
      <c r="M199" s="131"/>
    </row>
    <row r="200" spans="1:13" ht="13.5">
      <c r="A200" s="131"/>
      <c r="B200" s="131"/>
      <c r="C200" s="131"/>
      <c r="D200" s="131"/>
      <c r="E200" s="131"/>
      <c r="F200" s="131"/>
      <c r="G200" s="131"/>
      <c r="H200" s="131"/>
      <c r="I200" s="131"/>
      <c r="J200" s="131"/>
      <c r="K200" s="131"/>
      <c r="L200" s="131"/>
      <c r="M200" s="131"/>
    </row>
    <row r="201" spans="1:13" ht="13.5">
      <c r="A201" s="131"/>
      <c r="B201" s="131"/>
      <c r="C201" s="131"/>
      <c r="D201" s="131"/>
      <c r="E201" s="131"/>
      <c r="F201" s="131"/>
      <c r="G201" s="131"/>
      <c r="H201" s="131"/>
      <c r="I201" s="131"/>
      <c r="J201" s="131"/>
      <c r="K201" s="131"/>
      <c r="L201" s="131"/>
      <c r="M201" s="131"/>
    </row>
    <row r="202" spans="1:13" ht="13.5">
      <c r="A202" s="131"/>
      <c r="B202" s="131"/>
      <c r="C202" s="131"/>
      <c r="D202" s="131"/>
      <c r="E202" s="131"/>
      <c r="F202" s="131"/>
      <c r="G202" s="131"/>
      <c r="H202" s="131"/>
      <c r="I202" s="131"/>
      <c r="J202" s="131"/>
      <c r="K202" s="131"/>
      <c r="L202" s="131"/>
      <c r="M202" s="131"/>
    </row>
    <row r="203" spans="1:13" ht="13.5">
      <c r="A203" s="131"/>
      <c r="B203" s="131"/>
      <c r="C203" s="131"/>
      <c r="D203" s="131"/>
      <c r="E203" s="131"/>
      <c r="F203" s="131"/>
      <c r="G203" s="131"/>
      <c r="H203" s="131"/>
      <c r="I203" s="131"/>
      <c r="J203" s="131"/>
      <c r="K203" s="131"/>
      <c r="L203" s="131"/>
      <c r="M203" s="131"/>
    </row>
    <row r="204" spans="1:13" ht="13.5">
      <c r="A204" s="131"/>
      <c r="B204" s="131"/>
      <c r="C204" s="131"/>
      <c r="D204" s="131"/>
      <c r="E204" s="131"/>
      <c r="F204" s="131"/>
      <c r="G204" s="131"/>
      <c r="H204" s="131"/>
      <c r="I204" s="131"/>
      <c r="J204" s="131"/>
      <c r="K204" s="131"/>
      <c r="L204" s="131"/>
      <c r="M204" s="131"/>
    </row>
    <row r="205" spans="1:13" ht="13.5">
      <c r="A205" s="131"/>
      <c r="B205" s="131"/>
      <c r="C205" s="131"/>
      <c r="D205" s="131"/>
      <c r="E205" s="131"/>
      <c r="F205" s="131"/>
      <c r="G205" s="131"/>
      <c r="H205" s="131"/>
      <c r="I205" s="131"/>
      <c r="J205" s="131"/>
      <c r="K205" s="131"/>
      <c r="L205" s="131"/>
      <c r="M205" s="131"/>
    </row>
    <row r="206" spans="1:13" ht="13.5">
      <c r="A206" s="131"/>
      <c r="B206" s="131"/>
      <c r="C206" s="131"/>
      <c r="D206" s="131"/>
      <c r="E206" s="131"/>
      <c r="F206" s="131"/>
      <c r="G206" s="131"/>
      <c r="H206" s="131"/>
      <c r="I206" s="131"/>
      <c r="J206" s="131"/>
      <c r="K206" s="131"/>
      <c r="L206" s="131"/>
      <c r="M206" s="131"/>
    </row>
    <row r="207" spans="1:13" ht="13.5">
      <c r="A207" s="131"/>
      <c r="B207" s="131"/>
      <c r="C207" s="131"/>
      <c r="D207" s="131"/>
      <c r="E207" s="131"/>
      <c r="F207" s="131"/>
      <c r="G207" s="131"/>
      <c r="H207" s="131"/>
      <c r="I207" s="131"/>
      <c r="J207" s="131"/>
      <c r="K207" s="131"/>
      <c r="L207" s="131"/>
      <c r="M207" s="131"/>
    </row>
    <row r="208" spans="1:13" ht="13.5">
      <c r="A208" s="131"/>
      <c r="B208" s="131"/>
      <c r="C208" s="131"/>
      <c r="D208" s="131"/>
      <c r="E208" s="131"/>
      <c r="F208" s="131"/>
      <c r="G208" s="131"/>
      <c r="H208" s="131"/>
      <c r="I208" s="131"/>
      <c r="J208" s="131"/>
      <c r="K208" s="131"/>
      <c r="L208" s="131"/>
      <c r="M208" s="131"/>
    </row>
    <row r="209" spans="1:13" ht="13.5">
      <c r="A209" s="131"/>
      <c r="B209" s="131"/>
      <c r="C209" s="131"/>
      <c r="D209" s="131"/>
      <c r="E209" s="131"/>
      <c r="F209" s="131"/>
      <c r="G209" s="131"/>
      <c r="H209" s="131"/>
      <c r="I209" s="131"/>
      <c r="J209" s="131"/>
      <c r="K209" s="131"/>
      <c r="L209" s="131"/>
      <c r="M209" s="131"/>
    </row>
    <row r="210" spans="1:13" ht="13.5">
      <c r="A210" s="131"/>
      <c r="B210" s="131"/>
      <c r="C210" s="131"/>
      <c r="D210" s="131"/>
      <c r="E210" s="131"/>
      <c r="F210" s="131"/>
      <c r="G210" s="131"/>
      <c r="H210" s="131"/>
      <c r="I210" s="131"/>
      <c r="J210" s="131"/>
      <c r="K210" s="131"/>
      <c r="L210" s="131"/>
      <c r="M210" s="131"/>
    </row>
    <row r="211" spans="1:13" ht="13.5">
      <c r="A211" s="131"/>
      <c r="B211" s="131"/>
      <c r="C211" s="131"/>
      <c r="D211" s="131"/>
      <c r="E211" s="131"/>
      <c r="F211" s="131"/>
      <c r="G211" s="131"/>
      <c r="H211" s="131"/>
      <c r="I211" s="131"/>
      <c r="J211" s="131"/>
      <c r="K211" s="131"/>
      <c r="L211" s="131"/>
      <c r="M211" s="131"/>
    </row>
    <row r="212" spans="1:13" ht="13.5">
      <c r="A212" s="131"/>
      <c r="B212" s="131"/>
      <c r="C212" s="131"/>
      <c r="D212" s="131"/>
      <c r="E212" s="131"/>
      <c r="F212" s="131"/>
      <c r="G212" s="131"/>
      <c r="H212" s="131"/>
      <c r="I212" s="131"/>
      <c r="J212" s="131"/>
      <c r="K212" s="131"/>
      <c r="L212" s="131"/>
      <c r="M212" s="131"/>
    </row>
    <row r="213" spans="1:13" ht="13.5">
      <c r="A213" s="131"/>
      <c r="B213" s="131"/>
      <c r="C213" s="131"/>
      <c r="D213" s="131"/>
      <c r="E213" s="131"/>
      <c r="F213" s="131"/>
      <c r="G213" s="131"/>
      <c r="H213" s="131"/>
      <c r="I213" s="131"/>
      <c r="J213" s="131"/>
      <c r="K213" s="131"/>
      <c r="L213" s="131"/>
      <c r="M213" s="131"/>
    </row>
    <row r="214" spans="1:13" ht="13.5">
      <c r="A214" s="131"/>
      <c r="B214" s="131"/>
      <c r="C214" s="131"/>
      <c r="D214" s="131"/>
      <c r="E214" s="131"/>
      <c r="F214" s="131"/>
      <c r="G214" s="131"/>
      <c r="H214" s="131"/>
      <c r="I214" s="131"/>
      <c r="J214" s="131"/>
      <c r="K214" s="131"/>
      <c r="L214" s="131"/>
      <c r="M214" s="131"/>
    </row>
    <row r="215" spans="1:13" ht="13.5">
      <c r="A215" s="131"/>
      <c r="B215" s="131"/>
      <c r="C215" s="131"/>
      <c r="D215" s="131"/>
      <c r="E215" s="131"/>
      <c r="F215" s="131"/>
      <c r="G215" s="131"/>
      <c r="H215" s="131"/>
      <c r="I215" s="131"/>
      <c r="J215" s="131"/>
      <c r="K215" s="131"/>
      <c r="L215" s="131"/>
      <c r="M215" s="131"/>
    </row>
    <row r="216" spans="1:13" ht="13.5">
      <c r="A216" s="131"/>
      <c r="B216" s="131"/>
      <c r="C216" s="131"/>
      <c r="D216" s="131"/>
      <c r="E216" s="131"/>
      <c r="F216" s="131"/>
      <c r="G216" s="131"/>
      <c r="H216" s="131"/>
      <c r="I216" s="131"/>
      <c r="J216" s="131"/>
      <c r="K216" s="131"/>
      <c r="L216" s="131"/>
      <c r="M216" s="131"/>
    </row>
    <row r="217" spans="1:13" ht="13.5">
      <c r="A217" s="131"/>
      <c r="B217" s="131"/>
      <c r="C217" s="131"/>
      <c r="D217" s="131"/>
      <c r="E217" s="131"/>
      <c r="F217" s="131"/>
      <c r="G217" s="131"/>
      <c r="H217" s="131"/>
      <c r="I217" s="131"/>
      <c r="J217" s="131"/>
      <c r="K217" s="131"/>
      <c r="L217" s="131"/>
      <c r="M217" s="131"/>
    </row>
    <row r="218" spans="1:13" ht="13.5">
      <c r="A218" s="131"/>
      <c r="B218" s="131"/>
      <c r="C218" s="131"/>
      <c r="D218" s="131"/>
      <c r="E218" s="131"/>
      <c r="F218" s="131"/>
      <c r="G218" s="131"/>
      <c r="H218" s="131"/>
      <c r="I218" s="131"/>
      <c r="J218" s="131"/>
      <c r="K218" s="131"/>
      <c r="L218" s="131"/>
      <c r="M218" s="131"/>
    </row>
    <row r="219" spans="1:13" ht="13.5">
      <c r="A219" s="131"/>
      <c r="B219" s="131"/>
      <c r="C219" s="131"/>
      <c r="D219" s="131"/>
      <c r="E219" s="131"/>
      <c r="F219" s="131"/>
      <c r="G219" s="131"/>
      <c r="H219" s="131"/>
      <c r="I219" s="131"/>
      <c r="J219" s="131"/>
      <c r="K219" s="131"/>
      <c r="L219" s="131"/>
      <c r="M219" s="131"/>
    </row>
    <row r="220" spans="1:13" ht="13.5">
      <c r="A220" s="131"/>
      <c r="B220" s="131"/>
      <c r="C220" s="131"/>
      <c r="D220" s="131"/>
      <c r="E220" s="131"/>
      <c r="F220" s="131"/>
      <c r="G220" s="131"/>
      <c r="H220" s="131"/>
      <c r="I220" s="131"/>
      <c r="J220" s="131"/>
      <c r="K220" s="131"/>
      <c r="L220" s="131"/>
      <c r="M220" s="131"/>
    </row>
    <row r="221" spans="1:13" ht="13.5">
      <c r="A221" s="131"/>
      <c r="B221" s="131"/>
      <c r="C221" s="131"/>
      <c r="D221" s="131"/>
      <c r="E221" s="131"/>
      <c r="F221" s="131"/>
      <c r="G221" s="131"/>
      <c r="H221" s="131"/>
      <c r="I221" s="131"/>
      <c r="J221" s="131"/>
      <c r="K221" s="131"/>
      <c r="L221" s="131"/>
      <c r="M221" s="131"/>
    </row>
    <row r="222" spans="1:13" ht="13.5">
      <c r="A222" s="131"/>
      <c r="B222" s="131"/>
      <c r="C222" s="131"/>
      <c r="D222" s="131"/>
      <c r="E222" s="131"/>
      <c r="F222" s="131"/>
      <c r="G222" s="131"/>
      <c r="H222" s="131"/>
      <c r="I222" s="131"/>
      <c r="J222" s="131"/>
      <c r="K222" s="131"/>
      <c r="L222" s="131"/>
      <c r="M222" s="131"/>
    </row>
    <row r="223" spans="1:13" ht="13.5">
      <c r="A223" s="131"/>
      <c r="B223" s="131"/>
      <c r="C223" s="131"/>
      <c r="D223" s="131"/>
      <c r="E223" s="131"/>
      <c r="F223" s="131"/>
      <c r="G223" s="131"/>
      <c r="H223" s="131"/>
      <c r="I223" s="131"/>
      <c r="J223" s="131"/>
      <c r="K223" s="131"/>
      <c r="L223" s="131"/>
      <c r="M223" s="131"/>
    </row>
    <row r="224" spans="1:13" ht="13.5">
      <c r="A224" s="131"/>
      <c r="B224" s="131"/>
      <c r="C224" s="131"/>
      <c r="D224" s="131"/>
      <c r="E224" s="131"/>
      <c r="F224" s="131"/>
      <c r="G224" s="131"/>
      <c r="H224" s="131"/>
      <c r="I224" s="131"/>
      <c r="J224" s="131"/>
      <c r="K224" s="131"/>
      <c r="L224" s="131"/>
      <c r="M224" s="131"/>
    </row>
    <row r="225" spans="1:13" ht="13.5">
      <c r="A225" s="131"/>
      <c r="B225" s="131"/>
      <c r="C225" s="131"/>
      <c r="D225" s="131"/>
      <c r="E225" s="131"/>
      <c r="F225" s="131"/>
      <c r="G225" s="131"/>
      <c r="H225" s="131"/>
      <c r="I225" s="131"/>
      <c r="J225" s="131"/>
      <c r="K225" s="131"/>
      <c r="L225" s="131"/>
      <c r="M225" s="131"/>
    </row>
    <row r="226" spans="1:13" ht="13.5">
      <c r="A226" s="131"/>
      <c r="B226" s="131"/>
      <c r="C226" s="131"/>
      <c r="D226" s="131"/>
      <c r="E226" s="131"/>
      <c r="F226" s="131"/>
      <c r="G226" s="131"/>
      <c r="H226" s="131"/>
      <c r="I226" s="131"/>
      <c r="J226" s="131"/>
      <c r="K226" s="131"/>
      <c r="L226" s="131"/>
      <c r="M226" s="131"/>
    </row>
    <row r="227" spans="1:13" ht="13.5">
      <c r="A227" s="131"/>
      <c r="B227" s="131"/>
      <c r="C227" s="131"/>
      <c r="D227" s="131"/>
      <c r="E227" s="131"/>
      <c r="F227" s="131"/>
      <c r="G227" s="131"/>
      <c r="H227" s="131"/>
      <c r="I227" s="131"/>
      <c r="J227" s="131"/>
      <c r="K227" s="131"/>
      <c r="L227" s="131"/>
      <c r="M227" s="131"/>
    </row>
    <row r="228" spans="1:13" ht="13.5">
      <c r="A228" s="131"/>
      <c r="B228" s="131"/>
      <c r="C228" s="131"/>
      <c r="D228" s="131"/>
      <c r="E228" s="131"/>
      <c r="F228" s="131"/>
      <c r="G228" s="131"/>
      <c r="H228" s="131"/>
      <c r="I228" s="131"/>
      <c r="J228" s="131"/>
      <c r="K228" s="131"/>
      <c r="L228" s="131"/>
      <c r="M228" s="131"/>
    </row>
    <row r="229" spans="1:13" ht="13.5">
      <c r="A229" s="131"/>
      <c r="B229" s="131"/>
      <c r="C229" s="131"/>
      <c r="D229" s="131"/>
      <c r="E229" s="131"/>
      <c r="F229" s="131"/>
      <c r="G229" s="131"/>
      <c r="H229" s="131"/>
      <c r="I229" s="131"/>
      <c r="J229" s="131"/>
      <c r="K229" s="131"/>
      <c r="L229" s="131"/>
      <c r="M229" s="131"/>
    </row>
    <row r="230" spans="1:13" ht="13.5">
      <c r="A230" s="131"/>
      <c r="B230" s="131"/>
      <c r="C230" s="131"/>
      <c r="D230" s="131"/>
      <c r="E230" s="131"/>
      <c r="F230" s="131"/>
      <c r="G230" s="131"/>
      <c r="H230" s="131"/>
      <c r="I230" s="131"/>
      <c r="J230" s="131"/>
      <c r="K230" s="131"/>
      <c r="L230" s="131"/>
      <c r="M230" s="131"/>
    </row>
    <row r="231" spans="1:13" ht="13.5">
      <c r="A231" s="131"/>
      <c r="B231" s="131"/>
      <c r="C231" s="131"/>
      <c r="D231" s="131"/>
      <c r="E231" s="131"/>
      <c r="F231" s="131"/>
      <c r="G231" s="131"/>
      <c r="H231" s="131"/>
      <c r="I231" s="131"/>
      <c r="J231" s="131"/>
      <c r="K231" s="131"/>
      <c r="L231" s="131"/>
      <c r="M231" s="131"/>
    </row>
    <row r="232" spans="1:13" ht="13.5">
      <c r="A232" s="131"/>
      <c r="B232" s="131"/>
      <c r="C232" s="131"/>
      <c r="D232" s="131"/>
      <c r="E232" s="131"/>
      <c r="F232" s="131"/>
      <c r="G232" s="131"/>
      <c r="H232" s="131"/>
      <c r="I232" s="131"/>
      <c r="J232" s="131"/>
      <c r="K232" s="131"/>
      <c r="L232" s="131"/>
      <c r="M232" s="131"/>
    </row>
    <row r="233" spans="1:13" ht="13.5">
      <c r="A233" s="131"/>
      <c r="B233" s="131"/>
      <c r="C233" s="131"/>
      <c r="D233" s="131"/>
      <c r="E233" s="131"/>
      <c r="F233" s="131"/>
      <c r="G233" s="131"/>
      <c r="H233" s="131"/>
      <c r="I233" s="131"/>
      <c r="J233" s="131"/>
      <c r="K233" s="131"/>
      <c r="L233" s="131"/>
      <c r="M233" s="131"/>
    </row>
    <row r="234" spans="1:13" ht="13.5">
      <c r="A234" s="131"/>
      <c r="B234" s="131"/>
      <c r="C234" s="131"/>
      <c r="D234" s="131"/>
      <c r="E234" s="131"/>
      <c r="F234" s="131"/>
      <c r="G234" s="131"/>
      <c r="H234" s="131"/>
      <c r="I234" s="131"/>
      <c r="J234" s="131"/>
      <c r="K234" s="131"/>
      <c r="L234" s="131"/>
      <c r="M234" s="131"/>
    </row>
    <row r="235" spans="1:13" ht="13.5">
      <c r="A235" s="131"/>
      <c r="B235" s="131"/>
      <c r="C235" s="131"/>
      <c r="D235" s="131"/>
      <c r="E235" s="131"/>
      <c r="F235" s="131"/>
      <c r="G235" s="131"/>
      <c r="H235" s="131"/>
      <c r="I235" s="131"/>
      <c r="J235" s="131"/>
      <c r="K235" s="131"/>
      <c r="L235" s="131"/>
      <c r="M235" s="131"/>
    </row>
    <row r="236" spans="1:13" ht="13.5">
      <c r="A236" s="131"/>
      <c r="B236" s="131"/>
      <c r="C236" s="131"/>
      <c r="D236" s="131"/>
      <c r="E236" s="131"/>
      <c r="F236" s="131"/>
      <c r="G236" s="131"/>
      <c r="H236" s="131"/>
      <c r="I236" s="131"/>
      <c r="J236" s="131"/>
      <c r="K236" s="131"/>
      <c r="L236" s="131"/>
      <c r="M236" s="131"/>
    </row>
    <row r="237" spans="1:13" ht="13.5">
      <c r="A237" s="131"/>
      <c r="B237" s="131"/>
      <c r="C237" s="131"/>
      <c r="D237" s="131"/>
      <c r="E237" s="131"/>
      <c r="F237" s="131"/>
      <c r="G237" s="131"/>
      <c r="H237" s="131"/>
      <c r="I237" s="131"/>
      <c r="J237" s="131"/>
      <c r="K237" s="131"/>
      <c r="L237" s="131"/>
      <c r="M237" s="131"/>
    </row>
    <row r="238" spans="1:13" ht="13.5">
      <c r="A238" s="131"/>
      <c r="B238" s="131"/>
      <c r="C238" s="131"/>
      <c r="D238" s="131"/>
      <c r="E238" s="131"/>
      <c r="F238" s="131"/>
      <c r="G238" s="131"/>
      <c r="H238" s="131"/>
      <c r="I238" s="131"/>
      <c r="J238" s="131"/>
      <c r="K238" s="131"/>
      <c r="L238" s="131"/>
      <c r="M238" s="131"/>
    </row>
    <row r="239" spans="1:13" ht="13.5">
      <c r="A239" s="131"/>
      <c r="B239" s="131"/>
      <c r="C239" s="131"/>
      <c r="D239" s="131"/>
      <c r="E239" s="131"/>
      <c r="F239" s="131"/>
      <c r="G239" s="131"/>
      <c r="H239" s="131"/>
      <c r="I239" s="131"/>
      <c r="J239" s="131"/>
      <c r="K239" s="131"/>
      <c r="L239" s="131"/>
      <c r="M239" s="131"/>
    </row>
    <row r="240" spans="1:13" ht="13.5">
      <c r="A240" s="131"/>
      <c r="B240" s="131"/>
      <c r="C240" s="131"/>
      <c r="D240" s="131"/>
      <c r="E240" s="131"/>
      <c r="F240" s="131"/>
      <c r="G240" s="131"/>
      <c r="H240" s="131"/>
      <c r="I240" s="131"/>
      <c r="J240" s="131"/>
      <c r="K240" s="131"/>
      <c r="L240" s="131"/>
      <c r="M240" s="131"/>
    </row>
    <row r="241" spans="1:13" ht="13.5">
      <c r="A241" s="131"/>
      <c r="B241" s="131"/>
      <c r="C241" s="131"/>
      <c r="D241" s="131"/>
      <c r="E241" s="131"/>
      <c r="F241" s="131"/>
      <c r="G241" s="131"/>
      <c r="H241" s="131"/>
      <c r="I241" s="131"/>
      <c r="J241" s="131"/>
      <c r="K241" s="131"/>
      <c r="L241" s="131"/>
      <c r="M241" s="131"/>
    </row>
    <row r="242" spans="1:13" ht="13.5">
      <c r="A242" s="131"/>
      <c r="B242" s="131"/>
      <c r="C242" s="131"/>
      <c r="D242" s="131"/>
      <c r="E242" s="131"/>
      <c r="F242" s="131"/>
      <c r="G242" s="131"/>
      <c r="H242" s="131"/>
      <c r="I242" s="131"/>
      <c r="J242" s="131"/>
      <c r="K242" s="131"/>
      <c r="L242" s="131"/>
      <c r="M242" s="131"/>
    </row>
    <row r="243" spans="1:13" ht="13.5">
      <c r="A243" s="131"/>
      <c r="B243" s="131"/>
      <c r="C243" s="131"/>
      <c r="D243" s="131"/>
      <c r="E243" s="131"/>
      <c r="F243" s="131"/>
      <c r="G243" s="131"/>
      <c r="H243" s="131"/>
      <c r="I243" s="131"/>
      <c r="J243" s="131"/>
      <c r="K243" s="131"/>
      <c r="L243" s="131"/>
      <c r="M243" s="131"/>
    </row>
    <row r="244" spans="1:13" ht="13.5">
      <c r="A244" s="131"/>
      <c r="B244" s="131"/>
      <c r="C244" s="131"/>
      <c r="D244" s="131"/>
      <c r="E244" s="131"/>
      <c r="F244" s="131"/>
      <c r="G244" s="131"/>
      <c r="H244" s="131"/>
      <c r="I244" s="131"/>
      <c r="J244" s="131"/>
      <c r="K244" s="131"/>
      <c r="L244" s="131"/>
      <c r="M244" s="131"/>
    </row>
    <row r="245" spans="1:13" ht="13.5">
      <c r="A245" s="131"/>
      <c r="B245" s="131"/>
      <c r="C245" s="131"/>
      <c r="D245" s="131"/>
      <c r="E245" s="131"/>
      <c r="F245" s="131"/>
      <c r="G245" s="131"/>
      <c r="H245" s="131"/>
      <c r="I245" s="131"/>
      <c r="J245" s="131"/>
      <c r="K245" s="131"/>
      <c r="L245" s="131"/>
      <c r="M245" s="131"/>
    </row>
    <row r="246" spans="1:13" ht="13.5">
      <c r="A246" s="131"/>
      <c r="B246" s="131"/>
      <c r="C246" s="131"/>
      <c r="D246" s="131"/>
      <c r="E246" s="131"/>
      <c r="F246" s="131"/>
      <c r="G246" s="131"/>
      <c r="H246" s="131"/>
      <c r="I246" s="131"/>
      <c r="J246" s="131"/>
      <c r="K246" s="131"/>
      <c r="L246" s="131"/>
      <c r="M246" s="131"/>
    </row>
    <row r="247" spans="1:13" ht="13.5">
      <c r="A247" s="131"/>
      <c r="B247" s="131"/>
      <c r="C247" s="131"/>
      <c r="D247" s="131"/>
      <c r="E247" s="131"/>
      <c r="F247" s="131"/>
      <c r="G247" s="131"/>
      <c r="H247" s="131"/>
      <c r="I247" s="131"/>
      <c r="J247" s="131"/>
      <c r="K247" s="131"/>
      <c r="L247" s="131"/>
      <c r="M247" s="131"/>
    </row>
    <row r="248" spans="1:13" ht="13.5">
      <c r="A248" s="131"/>
      <c r="B248" s="131"/>
      <c r="C248" s="131"/>
      <c r="D248" s="131"/>
      <c r="E248" s="131"/>
      <c r="F248" s="131"/>
      <c r="G248" s="131"/>
      <c r="H248" s="131"/>
      <c r="I248" s="131"/>
      <c r="J248" s="131"/>
      <c r="K248" s="131"/>
      <c r="L248" s="131"/>
      <c r="M248" s="131"/>
    </row>
    <row r="249" spans="1:13" ht="13.5">
      <c r="A249" s="131"/>
      <c r="B249" s="131"/>
      <c r="C249" s="131"/>
      <c r="D249" s="131"/>
      <c r="E249" s="131"/>
      <c r="F249" s="131"/>
      <c r="G249" s="131"/>
      <c r="H249" s="131"/>
      <c r="I249" s="131"/>
      <c r="J249" s="131"/>
      <c r="K249" s="131"/>
      <c r="L249" s="131"/>
      <c r="M249" s="131"/>
    </row>
    <row r="250" spans="1:13" ht="13.5">
      <c r="A250" s="131"/>
      <c r="B250" s="131"/>
      <c r="C250" s="131"/>
      <c r="D250" s="131"/>
      <c r="E250" s="131"/>
      <c r="F250" s="131"/>
      <c r="G250" s="131"/>
      <c r="H250" s="131"/>
      <c r="I250" s="131"/>
      <c r="J250" s="131"/>
      <c r="K250" s="131"/>
      <c r="L250" s="131"/>
      <c r="M250" s="131"/>
    </row>
    <row r="251" spans="1:13" ht="13.5">
      <c r="A251" s="131"/>
      <c r="B251" s="131"/>
      <c r="C251" s="131"/>
      <c r="D251" s="131"/>
      <c r="E251" s="131"/>
      <c r="F251" s="131"/>
      <c r="G251" s="131"/>
      <c r="H251" s="131"/>
      <c r="I251" s="131"/>
      <c r="J251" s="131"/>
      <c r="K251" s="131"/>
      <c r="L251" s="131"/>
      <c r="M251" s="131"/>
    </row>
    <row r="252" spans="1:13" ht="13.5">
      <c r="A252" s="131"/>
      <c r="B252" s="131"/>
      <c r="C252" s="131"/>
      <c r="D252" s="131"/>
      <c r="E252" s="131"/>
      <c r="F252" s="131"/>
      <c r="G252" s="131"/>
      <c r="H252" s="131"/>
      <c r="I252" s="131"/>
      <c r="J252" s="131"/>
      <c r="K252" s="131"/>
      <c r="L252" s="131"/>
      <c r="M252" s="131"/>
    </row>
    <row r="253" spans="1:13" ht="13.5">
      <c r="A253" s="131"/>
      <c r="B253" s="131"/>
      <c r="C253" s="131"/>
      <c r="D253" s="131"/>
      <c r="E253" s="131"/>
      <c r="F253" s="131"/>
      <c r="G253" s="131"/>
      <c r="H253" s="131"/>
      <c r="I253" s="131"/>
      <c r="J253" s="131"/>
      <c r="K253" s="131"/>
      <c r="L253" s="131"/>
      <c r="M253" s="131"/>
    </row>
    <row r="254" spans="1:13" ht="13.5">
      <c r="A254" s="131"/>
      <c r="B254" s="131"/>
      <c r="C254" s="131"/>
      <c r="D254" s="131"/>
      <c r="E254" s="131"/>
      <c r="F254" s="131"/>
      <c r="G254" s="131"/>
      <c r="H254" s="131"/>
      <c r="I254" s="131"/>
      <c r="J254" s="131"/>
      <c r="K254" s="131"/>
      <c r="L254" s="131"/>
      <c r="M254" s="131"/>
    </row>
    <row r="255" spans="1:13" ht="13.5">
      <c r="A255" s="131"/>
      <c r="B255" s="131"/>
      <c r="C255" s="131"/>
      <c r="D255" s="131"/>
      <c r="E255" s="131"/>
      <c r="F255" s="131"/>
      <c r="G255" s="131"/>
      <c r="H255" s="131"/>
      <c r="I255" s="131"/>
      <c r="J255" s="131"/>
      <c r="K255" s="131"/>
      <c r="L255" s="131"/>
      <c r="M255" s="131"/>
    </row>
    <row r="256" spans="1:13" ht="13.5">
      <c r="A256" s="131"/>
      <c r="B256" s="131"/>
      <c r="C256" s="131"/>
      <c r="D256" s="131"/>
      <c r="E256" s="131"/>
      <c r="F256" s="131"/>
      <c r="G256" s="131"/>
      <c r="H256" s="131"/>
      <c r="I256" s="131"/>
      <c r="J256" s="131"/>
      <c r="K256" s="131"/>
      <c r="L256" s="131"/>
      <c r="M256" s="131"/>
    </row>
    <row r="257" spans="1:13" ht="13.5">
      <c r="A257" s="131"/>
      <c r="B257" s="131"/>
      <c r="C257" s="131"/>
      <c r="D257" s="131"/>
      <c r="E257" s="131"/>
      <c r="F257" s="131"/>
      <c r="G257" s="131"/>
      <c r="H257" s="131"/>
      <c r="I257" s="131"/>
      <c r="J257" s="131"/>
      <c r="K257" s="131"/>
      <c r="L257" s="131"/>
      <c r="M257" s="131"/>
    </row>
    <row r="258" spans="1:13" ht="13.5">
      <c r="A258" s="131"/>
      <c r="B258" s="131"/>
      <c r="C258" s="131"/>
      <c r="D258" s="131"/>
      <c r="E258" s="131"/>
      <c r="F258" s="131"/>
      <c r="G258" s="131"/>
      <c r="H258" s="131"/>
      <c r="I258" s="131"/>
      <c r="J258" s="131"/>
      <c r="K258" s="131"/>
      <c r="L258" s="131"/>
      <c r="M258" s="131"/>
    </row>
    <row r="259" spans="1:13" ht="13.5">
      <c r="A259" s="131"/>
      <c r="B259" s="131"/>
      <c r="C259" s="131"/>
      <c r="D259" s="131"/>
      <c r="E259" s="131"/>
      <c r="F259" s="131"/>
      <c r="G259" s="131"/>
      <c r="H259" s="131"/>
      <c r="I259" s="131"/>
      <c r="J259" s="131"/>
      <c r="K259" s="131"/>
      <c r="L259" s="131"/>
      <c r="M259" s="131"/>
    </row>
    <row r="260" spans="1:13" ht="13.5">
      <c r="A260" s="131"/>
      <c r="B260" s="131"/>
      <c r="C260" s="131"/>
      <c r="D260" s="131"/>
      <c r="E260" s="131"/>
      <c r="F260" s="131"/>
      <c r="G260" s="131"/>
      <c r="H260" s="131"/>
      <c r="I260" s="131"/>
      <c r="J260" s="131"/>
      <c r="K260" s="131"/>
      <c r="L260" s="131"/>
      <c r="M260" s="131"/>
    </row>
    <row r="261" spans="1:13" ht="13.5">
      <c r="A261" s="131"/>
      <c r="B261" s="131"/>
      <c r="C261" s="131"/>
      <c r="D261" s="131"/>
      <c r="E261" s="131"/>
      <c r="F261" s="131"/>
      <c r="G261" s="131"/>
      <c r="H261" s="131"/>
      <c r="I261" s="131"/>
      <c r="J261" s="131"/>
      <c r="K261" s="131"/>
      <c r="L261" s="131"/>
      <c r="M261" s="131"/>
    </row>
    <row r="262" spans="1:13" ht="13.5">
      <c r="A262" s="131"/>
      <c r="B262" s="131"/>
      <c r="C262" s="131"/>
      <c r="D262" s="131"/>
      <c r="E262" s="131"/>
      <c r="F262" s="131"/>
      <c r="G262" s="131"/>
      <c r="H262" s="131"/>
      <c r="I262" s="131"/>
      <c r="J262" s="131"/>
      <c r="K262" s="131"/>
      <c r="L262" s="131"/>
      <c r="M262" s="131"/>
    </row>
    <row r="263" spans="1:13" ht="13.5">
      <c r="A263" s="131"/>
      <c r="B263" s="131"/>
      <c r="C263" s="131"/>
      <c r="D263" s="131"/>
      <c r="E263" s="131"/>
      <c r="F263" s="131"/>
      <c r="G263" s="131"/>
      <c r="H263" s="131"/>
      <c r="I263" s="131"/>
      <c r="J263" s="131"/>
      <c r="K263" s="131"/>
      <c r="L263" s="131"/>
      <c r="M263" s="131"/>
    </row>
    <row r="264" spans="1:13" ht="13.5">
      <c r="A264" s="131"/>
      <c r="B264" s="131"/>
      <c r="C264" s="131"/>
      <c r="D264" s="131"/>
      <c r="E264" s="131"/>
      <c r="F264" s="131"/>
      <c r="G264" s="131"/>
      <c r="H264" s="131"/>
      <c r="I264" s="131"/>
      <c r="J264" s="131"/>
      <c r="K264" s="131"/>
      <c r="L264" s="131"/>
      <c r="M264" s="131"/>
    </row>
    <row r="265" spans="1:13" ht="13.5">
      <c r="A265" s="131"/>
      <c r="B265" s="131"/>
      <c r="C265" s="131"/>
      <c r="D265" s="131"/>
      <c r="E265" s="131"/>
      <c r="F265" s="131"/>
      <c r="G265" s="131"/>
      <c r="H265" s="131"/>
      <c r="I265" s="131"/>
      <c r="J265" s="131"/>
      <c r="K265" s="131"/>
      <c r="L265" s="131"/>
      <c r="M265" s="131"/>
    </row>
    <row r="266" spans="1:13" ht="13.5">
      <c r="A266" s="131"/>
      <c r="B266" s="131"/>
      <c r="C266" s="131"/>
      <c r="D266" s="131"/>
      <c r="E266" s="131"/>
      <c r="F266" s="131"/>
      <c r="G266" s="131"/>
      <c r="H266" s="131"/>
      <c r="I266" s="131"/>
      <c r="J266" s="131"/>
      <c r="K266" s="131"/>
      <c r="L266" s="131"/>
      <c r="M266" s="131"/>
    </row>
    <row r="267" spans="1:13" ht="13.5">
      <c r="A267" s="131"/>
      <c r="B267" s="131"/>
      <c r="C267" s="131"/>
      <c r="D267" s="131"/>
      <c r="E267" s="131"/>
      <c r="F267" s="131"/>
      <c r="G267" s="131"/>
      <c r="H267" s="131"/>
      <c r="I267" s="131"/>
      <c r="J267" s="131"/>
      <c r="K267" s="131"/>
      <c r="L267" s="131"/>
      <c r="M267" s="131"/>
    </row>
    <row r="268" spans="1:13" ht="13.5">
      <c r="A268" s="131"/>
      <c r="B268" s="131"/>
      <c r="C268" s="131"/>
      <c r="D268" s="131"/>
      <c r="E268" s="131"/>
      <c r="F268" s="131"/>
      <c r="G268" s="131"/>
      <c r="H268" s="131"/>
      <c r="I268" s="131"/>
      <c r="J268" s="131"/>
      <c r="K268" s="131"/>
      <c r="L268" s="131"/>
      <c r="M268" s="131"/>
    </row>
    <row r="269" spans="1:13" ht="13.5">
      <c r="A269" s="131"/>
      <c r="B269" s="131"/>
      <c r="C269" s="131"/>
      <c r="D269" s="131"/>
      <c r="E269" s="131"/>
      <c r="F269" s="131"/>
      <c r="G269" s="131"/>
      <c r="H269" s="131"/>
      <c r="I269" s="131"/>
      <c r="J269" s="131"/>
      <c r="K269" s="131"/>
      <c r="L269" s="131"/>
      <c r="M269" s="131"/>
    </row>
    <row r="270" spans="1:13" ht="13.5">
      <c r="A270" s="131"/>
      <c r="B270" s="131"/>
      <c r="C270" s="131"/>
      <c r="D270" s="131"/>
      <c r="E270" s="131"/>
      <c r="F270" s="131"/>
      <c r="G270" s="131"/>
      <c r="H270" s="131"/>
      <c r="I270" s="131"/>
      <c r="J270" s="131"/>
      <c r="K270" s="131"/>
      <c r="L270" s="131"/>
      <c r="M270" s="131"/>
    </row>
    <row r="271" spans="1:13" ht="13.5">
      <c r="A271" s="131"/>
      <c r="B271" s="131"/>
      <c r="C271" s="131"/>
      <c r="D271" s="131"/>
      <c r="E271" s="131"/>
      <c r="F271" s="131"/>
      <c r="G271" s="131"/>
      <c r="H271" s="131"/>
      <c r="I271" s="131"/>
      <c r="J271" s="131"/>
      <c r="K271" s="131"/>
      <c r="L271" s="131"/>
      <c r="M271" s="131"/>
    </row>
    <row r="272" spans="1:13" ht="13.5">
      <c r="A272" s="131"/>
      <c r="B272" s="131"/>
      <c r="C272" s="131"/>
      <c r="D272" s="131"/>
      <c r="E272" s="131"/>
      <c r="F272" s="131"/>
      <c r="G272" s="131"/>
      <c r="H272" s="131"/>
      <c r="I272" s="131"/>
      <c r="J272" s="131"/>
      <c r="K272" s="131"/>
      <c r="L272" s="131"/>
      <c r="M272" s="131"/>
    </row>
    <row r="273" spans="1:13" ht="13.5">
      <c r="A273" s="131"/>
      <c r="B273" s="131"/>
      <c r="C273" s="131"/>
      <c r="D273" s="131"/>
      <c r="E273" s="131"/>
      <c r="F273" s="131"/>
      <c r="G273" s="131"/>
      <c r="H273" s="131"/>
      <c r="I273" s="131"/>
      <c r="J273" s="131"/>
      <c r="K273" s="131"/>
      <c r="L273" s="131"/>
      <c r="M273" s="131"/>
    </row>
    <row r="274" spans="1:13" ht="13.5">
      <c r="A274" s="131"/>
      <c r="B274" s="131"/>
      <c r="C274" s="131"/>
      <c r="D274" s="131"/>
      <c r="E274" s="131"/>
      <c r="F274" s="131"/>
      <c r="G274" s="131"/>
      <c r="H274" s="131"/>
      <c r="I274" s="131"/>
      <c r="J274" s="131"/>
      <c r="K274" s="131"/>
      <c r="L274" s="131"/>
      <c r="M274" s="131"/>
    </row>
    <row r="275" spans="1:13" ht="13.5">
      <c r="A275" s="131"/>
      <c r="B275" s="131"/>
      <c r="C275" s="131"/>
      <c r="D275" s="131"/>
      <c r="E275" s="131"/>
      <c r="F275" s="131"/>
      <c r="G275" s="131"/>
      <c r="H275" s="131"/>
      <c r="I275" s="131"/>
      <c r="J275" s="131"/>
      <c r="K275" s="131"/>
      <c r="L275" s="131"/>
      <c r="M275" s="131"/>
    </row>
    <row r="276" spans="1:13" ht="13.5">
      <c r="A276" s="131"/>
      <c r="B276" s="131"/>
      <c r="C276" s="131"/>
      <c r="D276" s="131"/>
      <c r="E276" s="131"/>
      <c r="F276" s="131"/>
      <c r="G276" s="131"/>
      <c r="H276" s="131"/>
      <c r="I276" s="131"/>
      <c r="J276" s="131"/>
      <c r="K276" s="131"/>
      <c r="L276" s="131"/>
      <c r="M276" s="131"/>
    </row>
    <row r="277" spans="1:13" ht="13.5">
      <c r="A277" s="131"/>
      <c r="B277" s="131"/>
      <c r="C277" s="131"/>
      <c r="D277" s="131"/>
      <c r="E277" s="131"/>
      <c r="F277" s="131"/>
      <c r="G277" s="131"/>
      <c r="H277" s="131"/>
      <c r="I277" s="131"/>
      <c r="J277" s="131"/>
      <c r="K277" s="131"/>
      <c r="L277" s="131"/>
      <c r="M277" s="131"/>
    </row>
    <row r="278" spans="1:13" ht="13.5">
      <c r="A278" s="131"/>
      <c r="B278" s="131"/>
      <c r="C278" s="131"/>
      <c r="D278" s="131"/>
      <c r="E278" s="131"/>
      <c r="F278" s="131"/>
      <c r="G278" s="131"/>
      <c r="H278" s="131"/>
      <c r="I278" s="131"/>
      <c r="J278" s="131"/>
      <c r="K278" s="131"/>
      <c r="L278" s="131"/>
      <c r="M278" s="131"/>
    </row>
    <row r="279" spans="1:13" ht="13.5">
      <c r="A279" s="131"/>
      <c r="B279" s="131"/>
      <c r="C279" s="131"/>
      <c r="D279" s="131"/>
      <c r="E279" s="131"/>
      <c r="F279" s="131"/>
      <c r="G279" s="131"/>
      <c r="H279" s="131"/>
      <c r="I279" s="131"/>
      <c r="J279" s="131"/>
      <c r="K279" s="131"/>
      <c r="L279" s="131"/>
      <c r="M279" s="131"/>
    </row>
    <row r="280" spans="1:13" ht="13.5">
      <c r="A280" s="131"/>
      <c r="B280" s="131"/>
      <c r="C280" s="131"/>
      <c r="D280" s="131"/>
      <c r="E280" s="131"/>
      <c r="F280" s="131"/>
      <c r="G280" s="131"/>
      <c r="H280" s="131"/>
      <c r="I280" s="131"/>
      <c r="J280" s="131"/>
      <c r="K280" s="131"/>
      <c r="L280" s="131"/>
      <c r="M280" s="131"/>
    </row>
    <row r="281" spans="1:13" ht="13.5">
      <c r="A281" s="131"/>
      <c r="B281" s="131"/>
      <c r="C281" s="131"/>
      <c r="D281" s="131"/>
      <c r="E281" s="131"/>
      <c r="F281" s="131"/>
      <c r="G281" s="131"/>
      <c r="H281" s="131"/>
      <c r="I281" s="131"/>
      <c r="J281" s="131"/>
      <c r="K281" s="131"/>
      <c r="L281" s="131"/>
      <c r="M281" s="131"/>
    </row>
    <row r="282" spans="1:13" ht="13.5">
      <c r="A282" s="131"/>
      <c r="B282" s="131"/>
      <c r="C282" s="131"/>
      <c r="D282" s="131"/>
      <c r="E282" s="131"/>
      <c r="F282" s="131"/>
      <c r="G282" s="131"/>
      <c r="H282" s="131"/>
      <c r="I282" s="131"/>
      <c r="J282" s="131"/>
      <c r="K282" s="131"/>
      <c r="L282" s="131"/>
      <c r="M282" s="131"/>
    </row>
    <row r="283" spans="1:13" ht="13.5">
      <c r="A283" s="131"/>
      <c r="B283" s="131"/>
      <c r="C283" s="131"/>
      <c r="D283" s="131"/>
      <c r="E283" s="131"/>
      <c r="F283" s="131"/>
      <c r="G283" s="131"/>
      <c r="H283" s="131"/>
      <c r="I283" s="131"/>
      <c r="J283" s="131"/>
      <c r="K283" s="131"/>
      <c r="L283" s="131"/>
      <c r="M283" s="131"/>
    </row>
    <row r="284" spans="1:13" ht="13.5">
      <c r="A284" s="131"/>
      <c r="B284" s="131"/>
      <c r="C284" s="131"/>
      <c r="D284" s="131"/>
      <c r="E284" s="131"/>
      <c r="F284" s="131"/>
      <c r="G284" s="131"/>
      <c r="H284" s="131"/>
      <c r="I284" s="131"/>
      <c r="J284" s="131"/>
      <c r="K284" s="131"/>
      <c r="L284" s="131"/>
      <c r="M284" s="131"/>
    </row>
    <row r="285" spans="1:13" ht="13.5">
      <c r="A285" s="131"/>
      <c r="B285" s="131"/>
      <c r="C285" s="131"/>
      <c r="D285" s="131"/>
      <c r="E285" s="131"/>
      <c r="F285" s="131"/>
      <c r="G285" s="131"/>
      <c r="H285" s="131"/>
      <c r="I285" s="131"/>
      <c r="J285" s="131"/>
      <c r="K285" s="131"/>
      <c r="L285" s="131"/>
      <c r="M285" s="131"/>
    </row>
    <row r="286" spans="1:13" ht="13.5">
      <c r="A286" s="131"/>
      <c r="B286" s="131"/>
      <c r="C286" s="131"/>
      <c r="D286" s="131"/>
      <c r="E286" s="131"/>
      <c r="F286" s="131"/>
      <c r="G286" s="131"/>
      <c r="H286" s="131"/>
      <c r="I286" s="131"/>
      <c r="J286" s="131"/>
      <c r="K286" s="131"/>
      <c r="L286" s="131"/>
      <c r="M286" s="131"/>
    </row>
    <row r="287" spans="1:13" ht="13.5">
      <c r="A287" s="131"/>
      <c r="B287" s="131"/>
      <c r="C287" s="131"/>
      <c r="D287" s="131"/>
      <c r="E287" s="131"/>
      <c r="F287" s="131"/>
      <c r="G287" s="131"/>
      <c r="H287" s="131"/>
      <c r="I287" s="131"/>
      <c r="J287" s="131"/>
      <c r="K287" s="131"/>
      <c r="L287" s="131"/>
      <c r="M287" s="131"/>
    </row>
    <row r="288" spans="1:13" ht="13.5">
      <c r="A288" s="131"/>
      <c r="B288" s="131"/>
      <c r="C288" s="131"/>
      <c r="D288" s="131"/>
      <c r="E288" s="131"/>
      <c r="F288" s="131"/>
      <c r="G288" s="131"/>
      <c r="H288" s="131"/>
      <c r="I288" s="131"/>
      <c r="J288" s="131"/>
      <c r="K288" s="131"/>
      <c r="L288" s="131"/>
      <c r="M288" s="131"/>
    </row>
    <row r="289" spans="1:13" ht="13.5">
      <c r="A289" s="131"/>
      <c r="B289" s="131"/>
      <c r="C289" s="131"/>
      <c r="D289" s="131"/>
      <c r="E289" s="131"/>
      <c r="F289" s="131"/>
      <c r="G289" s="131"/>
      <c r="H289" s="131"/>
      <c r="I289" s="131"/>
      <c r="J289" s="131"/>
      <c r="K289" s="131"/>
      <c r="L289" s="131"/>
      <c r="M289" s="131"/>
    </row>
    <row r="290" spans="1:13" ht="13.5">
      <c r="A290" s="131"/>
      <c r="B290" s="131"/>
      <c r="C290" s="131"/>
      <c r="D290" s="131"/>
      <c r="E290" s="131"/>
      <c r="F290" s="131"/>
      <c r="G290" s="131"/>
      <c r="H290" s="131"/>
      <c r="I290" s="131"/>
      <c r="J290" s="131"/>
      <c r="K290" s="131"/>
      <c r="L290" s="131"/>
      <c r="M290" s="131"/>
    </row>
    <row r="291" spans="1:13" ht="13.5">
      <c r="A291" s="131"/>
      <c r="B291" s="131"/>
      <c r="C291" s="131"/>
      <c r="D291" s="131"/>
      <c r="E291" s="131"/>
      <c r="F291" s="131"/>
      <c r="G291" s="131"/>
      <c r="H291" s="131"/>
      <c r="I291" s="131"/>
      <c r="J291" s="131"/>
      <c r="K291" s="131"/>
      <c r="L291" s="131"/>
      <c r="M291" s="131"/>
    </row>
    <row r="292" spans="1:13" ht="13.5">
      <c r="A292" s="131"/>
      <c r="B292" s="131"/>
      <c r="C292" s="131"/>
      <c r="D292" s="131"/>
      <c r="E292" s="131"/>
      <c r="F292" s="131"/>
      <c r="G292" s="131"/>
      <c r="H292" s="131"/>
      <c r="I292" s="131"/>
      <c r="J292" s="131"/>
      <c r="K292" s="131"/>
      <c r="L292" s="131"/>
      <c r="M292" s="131"/>
    </row>
    <row r="293" spans="1:13" ht="13.5">
      <c r="A293" s="131"/>
      <c r="B293" s="131"/>
      <c r="C293" s="131"/>
      <c r="D293" s="131"/>
      <c r="E293" s="131"/>
      <c r="F293" s="131"/>
      <c r="G293" s="131"/>
      <c r="H293" s="131"/>
      <c r="I293" s="131"/>
      <c r="J293" s="131"/>
      <c r="K293" s="131"/>
      <c r="L293" s="131"/>
      <c r="M293" s="131"/>
    </row>
    <row r="294" spans="1:13" ht="13.5">
      <c r="A294" s="131"/>
      <c r="B294" s="131"/>
      <c r="C294" s="131"/>
      <c r="D294" s="131"/>
      <c r="E294" s="131"/>
      <c r="F294" s="131"/>
      <c r="G294" s="131"/>
      <c r="H294" s="131"/>
      <c r="I294" s="131"/>
      <c r="J294" s="131"/>
      <c r="K294" s="131"/>
      <c r="L294" s="131"/>
      <c r="M294" s="131"/>
    </row>
    <row r="295" spans="1:13" ht="13.5">
      <c r="A295" s="131"/>
      <c r="B295" s="131"/>
      <c r="C295" s="131"/>
      <c r="D295" s="131"/>
      <c r="E295" s="131"/>
      <c r="F295" s="131"/>
      <c r="G295" s="131"/>
      <c r="H295" s="131"/>
      <c r="I295" s="131"/>
      <c r="J295" s="131"/>
      <c r="K295" s="131"/>
      <c r="L295" s="131"/>
      <c r="M295" s="131"/>
    </row>
    <row r="296" spans="1:13" ht="13.5">
      <c r="A296" s="131"/>
      <c r="B296" s="131"/>
      <c r="C296" s="131"/>
      <c r="D296" s="131"/>
      <c r="E296" s="131"/>
      <c r="F296" s="131"/>
      <c r="G296" s="131"/>
      <c r="H296" s="131"/>
      <c r="I296" s="131"/>
      <c r="J296" s="131"/>
      <c r="K296" s="131"/>
      <c r="L296" s="131"/>
      <c r="M296" s="131"/>
    </row>
    <row r="297" spans="1:13" ht="13.5">
      <c r="A297" s="131"/>
      <c r="B297" s="131"/>
      <c r="C297" s="131"/>
      <c r="D297" s="131"/>
      <c r="E297" s="131"/>
      <c r="F297" s="131"/>
      <c r="G297" s="131"/>
      <c r="H297" s="131"/>
      <c r="I297" s="131"/>
      <c r="J297" s="131"/>
      <c r="K297" s="131"/>
      <c r="L297" s="131"/>
      <c r="M297" s="131"/>
    </row>
    <row r="298" spans="1:13" ht="13.5">
      <c r="A298" s="131"/>
      <c r="B298" s="131"/>
      <c r="C298" s="131"/>
      <c r="D298" s="131"/>
      <c r="E298" s="131"/>
      <c r="F298" s="131"/>
      <c r="G298" s="131"/>
      <c r="H298" s="131"/>
      <c r="I298" s="131"/>
      <c r="J298" s="131"/>
      <c r="K298" s="131"/>
      <c r="L298" s="131"/>
      <c r="M298" s="131"/>
    </row>
    <row r="299" spans="1:13" ht="13.5">
      <c r="A299" s="131"/>
      <c r="B299" s="131"/>
      <c r="C299" s="131"/>
      <c r="D299" s="131"/>
      <c r="E299" s="131"/>
      <c r="F299" s="131"/>
      <c r="G299" s="131"/>
      <c r="H299" s="131"/>
      <c r="I299" s="131"/>
      <c r="J299" s="131"/>
      <c r="K299" s="131"/>
      <c r="L299" s="131"/>
      <c r="M299" s="131"/>
    </row>
    <row r="300" spans="1:13" ht="13.5">
      <c r="A300" s="131"/>
      <c r="B300" s="131"/>
      <c r="C300" s="131"/>
      <c r="D300" s="131"/>
      <c r="E300" s="131"/>
      <c r="F300" s="131"/>
      <c r="G300" s="131"/>
      <c r="H300" s="131"/>
      <c r="I300" s="131"/>
      <c r="J300" s="131"/>
      <c r="K300" s="131"/>
      <c r="L300" s="131"/>
      <c r="M300" s="131"/>
    </row>
    <row r="301" spans="1:13" ht="13.5">
      <c r="A301" s="131"/>
      <c r="B301" s="131"/>
      <c r="C301" s="131"/>
      <c r="D301" s="131"/>
      <c r="E301" s="131"/>
      <c r="F301" s="131"/>
      <c r="G301" s="131"/>
      <c r="H301" s="131"/>
      <c r="I301" s="131"/>
      <c r="J301" s="131"/>
      <c r="K301" s="131"/>
      <c r="L301" s="131"/>
      <c r="M301" s="131"/>
    </row>
    <row r="302" spans="1:13" ht="13.5">
      <c r="A302" s="131"/>
      <c r="B302" s="131"/>
      <c r="C302" s="131"/>
      <c r="D302" s="131"/>
      <c r="E302" s="131"/>
      <c r="F302" s="131"/>
      <c r="G302" s="131"/>
      <c r="H302" s="131"/>
      <c r="I302" s="131"/>
      <c r="J302" s="131"/>
      <c r="K302" s="131"/>
      <c r="L302" s="131"/>
      <c r="M302" s="131"/>
    </row>
    <row r="303" spans="1:13" ht="13.5">
      <c r="A303" s="131"/>
      <c r="B303" s="131"/>
      <c r="C303" s="131"/>
      <c r="D303" s="131"/>
      <c r="E303" s="131"/>
      <c r="F303" s="131"/>
      <c r="G303" s="131"/>
      <c r="H303" s="131"/>
      <c r="I303" s="131"/>
      <c r="J303" s="131"/>
      <c r="K303" s="131"/>
      <c r="L303" s="131"/>
      <c r="M303" s="131"/>
    </row>
    <row r="304" spans="1:13" ht="13.5">
      <c r="A304" s="131"/>
      <c r="B304" s="131"/>
      <c r="C304" s="131"/>
      <c r="D304" s="131"/>
      <c r="E304" s="131"/>
      <c r="F304" s="131"/>
      <c r="G304" s="131"/>
      <c r="H304" s="131"/>
      <c r="I304" s="131"/>
      <c r="J304" s="131"/>
      <c r="K304" s="131"/>
      <c r="L304" s="131"/>
      <c r="M304" s="131"/>
    </row>
    <row r="305" spans="1:13" ht="13.5">
      <c r="A305" s="131"/>
      <c r="B305" s="131"/>
      <c r="C305" s="131"/>
      <c r="D305" s="131"/>
      <c r="E305" s="131"/>
      <c r="F305" s="131"/>
      <c r="G305" s="131"/>
      <c r="H305" s="131"/>
      <c r="I305" s="131"/>
      <c r="J305" s="131"/>
      <c r="K305" s="131"/>
      <c r="L305" s="131"/>
      <c r="M305" s="131"/>
    </row>
    <row r="306" spans="1:13" ht="13.5">
      <c r="A306" s="131"/>
      <c r="B306" s="131"/>
      <c r="C306" s="131"/>
      <c r="D306" s="131"/>
      <c r="E306" s="131"/>
      <c r="F306" s="131"/>
      <c r="G306" s="131"/>
      <c r="H306" s="131"/>
      <c r="I306" s="131"/>
      <c r="J306" s="131"/>
      <c r="K306" s="131"/>
      <c r="L306" s="131"/>
      <c r="M306" s="131"/>
    </row>
    <row r="307" spans="1:13" ht="13.5">
      <c r="A307" s="131"/>
      <c r="B307" s="131"/>
      <c r="C307" s="131"/>
      <c r="D307" s="131"/>
      <c r="E307" s="131"/>
      <c r="F307" s="131"/>
      <c r="G307" s="131"/>
      <c r="H307" s="131"/>
      <c r="I307" s="131"/>
      <c r="J307" s="131"/>
      <c r="K307" s="131"/>
      <c r="L307" s="131"/>
      <c r="M307" s="131"/>
    </row>
    <row r="308" spans="1:13" ht="13.5">
      <c r="A308" s="131"/>
      <c r="B308" s="131"/>
      <c r="C308" s="131"/>
      <c r="D308" s="131"/>
      <c r="E308" s="131"/>
      <c r="F308" s="131"/>
      <c r="G308" s="131"/>
      <c r="H308" s="131"/>
      <c r="I308" s="131"/>
      <c r="J308" s="131"/>
      <c r="K308" s="131"/>
      <c r="L308" s="131"/>
      <c r="M308" s="131"/>
    </row>
    <row r="309" spans="1:13" ht="13.5">
      <c r="A309" s="131"/>
      <c r="B309" s="131"/>
      <c r="C309" s="131"/>
      <c r="D309" s="131"/>
      <c r="E309" s="131"/>
      <c r="F309" s="131"/>
      <c r="G309" s="131"/>
      <c r="H309" s="131"/>
      <c r="I309" s="131"/>
      <c r="J309" s="131"/>
      <c r="K309" s="131"/>
      <c r="L309" s="131"/>
      <c r="M309" s="131"/>
    </row>
    <row r="310" spans="1:13" ht="13.5">
      <c r="A310" s="131"/>
      <c r="B310" s="131"/>
      <c r="C310" s="131"/>
      <c r="D310" s="131"/>
      <c r="E310" s="131"/>
      <c r="F310" s="131"/>
      <c r="G310" s="131"/>
      <c r="H310" s="131"/>
      <c r="I310" s="131"/>
      <c r="J310" s="131"/>
      <c r="K310" s="131"/>
      <c r="L310" s="131"/>
      <c r="M310" s="131"/>
    </row>
    <row r="311" spans="1:13" ht="13.5">
      <c r="A311" s="131"/>
      <c r="B311" s="131"/>
      <c r="C311" s="131"/>
      <c r="D311" s="131"/>
      <c r="E311" s="131"/>
      <c r="F311" s="131"/>
      <c r="G311" s="131"/>
      <c r="H311" s="131"/>
      <c r="I311" s="131"/>
      <c r="J311" s="131"/>
      <c r="K311" s="131"/>
      <c r="L311" s="131"/>
      <c r="M311" s="131"/>
    </row>
    <row r="312" spans="1:13" ht="13.5">
      <c r="A312" s="131"/>
      <c r="B312" s="131"/>
      <c r="C312" s="131"/>
      <c r="D312" s="131"/>
      <c r="E312" s="131"/>
      <c r="F312" s="131"/>
      <c r="G312" s="131"/>
      <c r="H312" s="131"/>
      <c r="I312" s="131"/>
      <c r="J312" s="131"/>
      <c r="K312" s="131"/>
      <c r="L312" s="131"/>
      <c r="M312" s="131"/>
    </row>
    <row r="313" spans="1:13" ht="13.5">
      <c r="A313" s="131"/>
      <c r="B313" s="131"/>
      <c r="C313" s="131"/>
      <c r="D313" s="131"/>
      <c r="E313" s="131"/>
      <c r="F313" s="131"/>
      <c r="G313" s="131"/>
      <c r="H313" s="131"/>
      <c r="I313" s="131"/>
      <c r="J313" s="131"/>
      <c r="K313" s="131"/>
      <c r="L313" s="131"/>
      <c r="M313" s="131"/>
    </row>
    <row r="314" spans="1:13" ht="13.5">
      <c r="A314" s="131"/>
      <c r="B314" s="131"/>
      <c r="C314" s="131"/>
      <c r="D314" s="131"/>
      <c r="E314" s="131"/>
      <c r="F314" s="131"/>
      <c r="G314" s="131"/>
      <c r="H314" s="131"/>
      <c r="I314" s="131"/>
      <c r="J314" s="131"/>
      <c r="K314" s="131"/>
      <c r="L314" s="131"/>
      <c r="M314" s="131"/>
    </row>
    <row r="315" spans="1:13" ht="13.5">
      <c r="A315" s="131"/>
      <c r="B315" s="131"/>
      <c r="C315" s="131"/>
      <c r="D315" s="131"/>
      <c r="E315" s="131"/>
      <c r="F315" s="131"/>
      <c r="G315" s="131"/>
      <c r="H315" s="131"/>
      <c r="I315" s="131"/>
      <c r="J315" s="131"/>
      <c r="K315" s="131"/>
      <c r="L315" s="131"/>
      <c r="M315" s="131"/>
    </row>
    <row r="316" spans="1:13" ht="13.5">
      <c r="A316" s="131"/>
      <c r="B316" s="131"/>
      <c r="C316" s="131"/>
      <c r="D316" s="131"/>
      <c r="E316" s="131"/>
      <c r="F316" s="131"/>
      <c r="G316" s="131"/>
      <c r="H316" s="131"/>
      <c r="I316" s="131"/>
      <c r="J316" s="131"/>
      <c r="K316" s="131"/>
      <c r="L316" s="131"/>
      <c r="M316" s="131"/>
    </row>
    <row r="317" spans="1:13" ht="13.5">
      <c r="A317" s="131"/>
      <c r="B317" s="131"/>
      <c r="C317" s="131"/>
      <c r="D317" s="131"/>
      <c r="E317" s="131"/>
      <c r="F317" s="131"/>
      <c r="G317" s="131"/>
      <c r="H317" s="131"/>
      <c r="I317" s="131"/>
      <c r="J317" s="131"/>
      <c r="K317" s="131"/>
      <c r="L317" s="131"/>
      <c r="M317" s="131"/>
    </row>
    <row r="318" spans="1:13" ht="13.5">
      <c r="A318" s="131"/>
      <c r="B318" s="131"/>
      <c r="C318" s="131"/>
      <c r="D318" s="131"/>
      <c r="E318" s="131"/>
      <c r="F318" s="131"/>
      <c r="G318" s="131"/>
      <c r="H318" s="131"/>
      <c r="I318" s="131"/>
      <c r="J318" s="131"/>
      <c r="K318" s="131"/>
      <c r="L318" s="131"/>
      <c r="M318" s="131"/>
    </row>
    <row r="319" spans="1:13" ht="13.5">
      <c r="A319" s="131"/>
      <c r="B319" s="131"/>
      <c r="C319" s="131"/>
      <c r="D319" s="131"/>
      <c r="E319" s="131"/>
      <c r="F319" s="131"/>
      <c r="G319" s="131"/>
      <c r="H319" s="131"/>
      <c r="I319" s="131"/>
      <c r="J319" s="131"/>
      <c r="K319" s="131"/>
      <c r="L319" s="131"/>
      <c r="M319" s="131"/>
    </row>
    <row r="320" spans="1:13" ht="13.5">
      <c r="A320" s="131"/>
      <c r="B320" s="131"/>
      <c r="C320" s="131"/>
      <c r="D320" s="131"/>
      <c r="E320" s="131"/>
      <c r="F320" s="131"/>
      <c r="G320" s="131"/>
      <c r="H320" s="131"/>
      <c r="I320" s="131"/>
      <c r="J320" s="131"/>
      <c r="K320" s="131"/>
      <c r="L320" s="131"/>
      <c r="M320" s="131"/>
    </row>
    <row r="321" spans="1:13" ht="13.5">
      <c r="A321" s="131"/>
      <c r="B321" s="131"/>
      <c r="C321" s="131"/>
      <c r="D321" s="131"/>
      <c r="E321" s="131"/>
      <c r="F321" s="131"/>
      <c r="G321" s="131"/>
      <c r="H321" s="131"/>
      <c r="I321" s="131"/>
      <c r="J321" s="131"/>
      <c r="K321" s="131"/>
      <c r="L321" s="131"/>
      <c r="M321" s="131"/>
    </row>
    <row r="322" spans="1:13" ht="13.5">
      <c r="A322" s="131"/>
      <c r="B322" s="131"/>
      <c r="C322" s="131"/>
      <c r="D322" s="131"/>
      <c r="E322" s="131"/>
      <c r="F322" s="131"/>
      <c r="G322" s="131"/>
      <c r="H322" s="131"/>
      <c r="I322" s="131"/>
      <c r="J322" s="131"/>
      <c r="K322" s="131"/>
      <c r="L322" s="131"/>
      <c r="M322" s="131"/>
    </row>
    <row r="323" spans="1:13" ht="13.5">
      <c r="A323" s="131"/>
      <c r="B323" s="131"/>
      <c r="C323" s="131"/>
      <c r="D323" s="131"/>
      <c r="E323" s="131"/>
      <c r="F323" s="131"/>
      <c r="G323" s="131"/>
      <c r="H323" s="131"/>
      <c r="I323" s="131"/>
      <c r="J323" s="131"/>
      <c r="K323" s="131"/>
      <c r="L323" s="131"/>
      <c r="M323" s="131"/>
    </row>
    <row r="324" spans="1:13" ht="13.5">
      <c r="A324" s="131"/>
      <c r="B324" s="131"/>
      <c r="C324" s="131"/>
      <c r="D324" s="131"/>
      <c r="E324" s="131"/>
      <c r="F324" s="131"/>
      <c r="G324" s="131"/>
      <c r="H324" s="131"/>
      <c r="I324" s="131"/>
      <c r="J324" s="131"/>
      <c r="K324" s="131"/>
      <c r="L324" s="131"/>
      <c r="M324" s="131"/>
    </row>
    <row r="325" spans="1:13" ht="13.5">
      <c r="A325" s="131"/>
      <c r="B325" s="131"/>
      <c r="C325" s="131"/>
      <c r="D325" s="131"/>
      <c r="E325" s="131"/>
      <c r="F325" s="131"/>
      <c r="G325" s="131"/>
      <c r="H325" s="131"/>
      <c r="I325" s="131"/>
      <c r="J325" s="131"/>
      <c r="K325" s="131"/>
      <c r="L325" s="131"/>
      <c r="M325" s="131"/>
    </row>
    <row r="326" spans="1:13" ht="13.5">
      <c r="A326" s="131"/>
      <c r="B326" s="131"/>
      <c r="C326" s="131"/>
      <c r="D326" s="131"/>
      <c r="E326" s="131"/>
      <c r="F326" s="131"/>
      <c r="G326" s="131"/>
      <c r="H326" s="131"/>
      <c r="I326" s="131"/>
      <c r="J326" s="131"/>
      <c r="K326" s="131"/>
      <c r="L326" s="131"/>
      <c r="M326" s="131"/>
    </row>
    <row r="327" spans="1:13" ht="13.5">
      <c r="A327" s="131"/>
      <c r="B327" s="131"/>
      <c r="C327" s="131"/>
      <c r="D327" s="131"/>
      <c r="E327" s="131"/>
      <c r="F327" s="131"/>
      <c r="G327" s="131"/>
      <c r="H327" s="131"/>
      <c r="I327" s="131"/>
      <c r="J327" s="131"/>
      <c r="K327" s="131"/>
      <c r="L327" s="131"/>
      <c r="M327" s="131"/>
    </row>
    <row r="328" spans="1:13" ht="13.5">
      <c r="A328" s="131"/>
      <c r="B328" s="131"/>
      <c r="C328" s="131"/>
      <c r="D328" s="131"/>
      <c r="E328" s="131"/>
      <c r="F328" s="131"/>
      <c r="G328" s="131"/>
      <c r="H328" s="131"/>
      <c r="I328" s="131"/>
      <c r="J328" s="131"/>
      <c r="K328" s="131"/>
      <c r="L328" s="131"/>
      <c r="M328" s="131"/>
    </row>
    <row r="329" spans="1:13" ht="13.5">
      <c r="A329" s="131"/>
      <c r="B329" s="131"/>
      <c r="C329" s="131"/>
      <c r="D329" s="131"/>
      <c r="E329" s="131"/>
      <c r="F329" s="131"/>
      <c r="G329" s="131"/>
      <c r="H329" s="131"/>
      <c r="I329" s="131"/>
      <c r="J329" s="131"/>
      <c r="K329" s="131"/>
      <c r="L329" s="131"/>
      <c r="M329" s="131"/>
    </row>
    <row r="330" spans="1:13" ht="13.5">
      <c r="A330" s="131"/>
      <c r="B330" s="131"/>
      <c r="C330" s="131"/>
      <c r="D330" s="131"/>
      <c r="E330" s="131"/>
      <c r="F330" s="131"/>
      <c r="G330" s="131"/>
      <c r="H330" s="131"/>
      <c r="I330" s="131"/>
      <c r="J330" s="131"/>
      <c r="K330" s="131"/>
      <c r="L330" s="131"/>
      <c r="M330" s="131"/>
    </row>
    <row r="331" spans="1:13" ht="13.5">
      <c r="A331" s="131"/>
      <c r="B331" s="131"/>
      <c r="C331" s="131"/>
      <c r="D331" s="131"/>
      <c r="E331" s="131"/>
      <c r="F331" s="131"/>
      <c r="G331" s="131"/>
      <c r="H331" s="131"/>
      <c r="I331" s="131"/>
      <c r="J331" s="131"/>
      <c r="K331" s="131"/>
      <c r="L331" s="131"/>
      <c r="M331" s="131"/>
    </row>
    <row r="332" spans="1:13" ht="13.5">
      <c r="A332" s="131"/>
      <c r="B332" s="131"/>
      <c r="C332" s="131"/>
      <c r="D332" s="131"/>
      <c r="E332" s="131"/>
      <c r="F332" s="131"/>
      <c r="G332" s="131"/>
      <c r="H332" s="131"/>
      <c r="I332" s="131"/>
      <c r="J332" s="131"/>
      <c r="K332" s="131"/>
      <c r="L332" s="131"/>
      <c r="M332" s="131"/>
    </row>
    <row r="333" spans="1:13" ht="13.5">
      <c r="A333" s="131"/>
      <c r="B333" s="131"/>
      <c r="C333" s="131"/>
      <c r="D333" s="131"/>
      <c r="E333" s="131"/>
      <c r="F333" s="131"/>
      <c r="G333" s="131"/>
      <c r="H333" s="131"/>
      <c r="I333" s="131"/>
      <c r="J333" s="131"/>
      <c r="K333" s="131"/>
      <c r="L333" s="131"/>
      <c r="M333" s="131"/>
    </row>
    <row r="334" spans="1:13" ht="13.5">
      <c r="A334" s="131"/>
      <c r="B334" s="131"/>
      <c r="C334" s="131"/>
      <c r="D334" s="131"/>
      <c r="E334" s="131"/>
      <c r="F334" s="131"/>
      <c r="G334" s="131"/>
      <c r="H334" s="131"/>
      <c r="I334" s="131"/>
      <c r="J334" s="131"/>
      <c r="K334" s="131"/>
      <c r="L334" s="131"/>
      <c r="M334" s="131"/>
    </row>
    <row r="335" spans="1:13" ht="13.5">
      <c r="A335" s="131"/>
      <c r="B335" s="131"/>
      <c r="C335" s="131"/>
      <c r="D335" s="131"/>
      <c r="E335" s="131"/>
      <c r="F335" s="131"/>
      <c r="G335" s="131"/>
      <c r="H335" s="131"/>
      <c r="I335" s="131"/>
      <c r="J335" s="131"/>
      <c r="K335" s="131"/>
      <c r="L335" s="131"/>
      <c r="M335" s="131"/>
    </row>
    <row r="336" spans="1:13" ht="13.5">
      <c r="A336" s="131"/>
      <c r="B336" s="131"/>
      <c r="C336" s="131"/>
      <c r="D336" s="131"/>
      <c r="E336" s="131"/>
      <c r="F336" s="131"/>
      <c r="G336" s="131"/>
      <c r="H336" s="131"/>
      <c r="I336" s="131"/>
      <c r="J336" s="131"/>
      <c r="K336" s="131"/>
      <c r="L336" s="131"/>
      <c r="M336" s="131"/>
    </row>
    <row r="337" spans="1:13" ht="13.5">
      <c r="A337" s="131"/>
      <c r="B337" s="131"/>
      <c r="C337" s="131"/>
      <c r="D337" s="131"/>
      <c r="E337" s="131"/>
      <c r="F337" s="131"/>
      <c r="G337" s="131"/>
      <c r="H337" s="131"/>
      <c r="I337" s="131"/>
      <c r="J337" s="131"/>
      <c r="K337" s="131"/>
      <c r="L337" s="131"/>
      <c r="M337" s="131"/>
    </row>
    <row r="338" spans="1:13" ht="13.5">
      <c r="A338" s="131"/>
      <c r="B338" s="131"/>
      <c r="C338" s="131"/>
      <c r="D338" s="131"/>
      <c r="E338" s="131"/>
      <c r="F338" s="131"/>
      <c r="G338" s="131"/>
      <c r="H338" s="131"/>
      <c r="I338" s="131"/>
      <c r="J338" s="131"/>
      <c r="K338" s="131"/>
      <c r="L338" s="131"/>
      <c r="M338" s="131"/>
    </row>
    <row r="339" spans="1:13" ht="13.5">
      <c r="A339" s="131"/>
      <c r="B339" s="131"/>
      <c r="C339" s="131"/>
      <c r="D339" s="131"/>
      <c r="E339" s="131"/>
      <c r="F339" s="131"/>
      <c r="G339" s="131"/>
      <c r="H339" s="131"/>
      <c r="I339" s="131"/>
      <c r="J339" s="131"/>
      <c r="K339" s="131"/>
      <c r="L339" s="131"/>
      <c r="M339" s="131"/>
    </row>
    <row r="340" spans="1:13" ht="13.5">
      <c r="A340" s="131"/>
      <c r="B340" s="131"/>
      <c r="C340" s="131"/>
      <c r="D340" s="131"/>
      <c r="E340" s="131"/>
      <c r="F340" s="131"/>
      <c r="G340" s="131"/>
      <c r="H340" s="131"/>
      <c r="I340" s="131"/>
      <c r="J340" s="131"/>
      <c r="K340" s="131"/>
      <c r="L340" s="131"/>
      <c r="M340" s="131"/>
    </row>
    <row r="341" spans="1:13" ht="13.5">
      <c r="A341" s="131"/>
      <c r="B341" s="131"/>
      <c r="C341" s="131"/>
      <c r="D341" s="131"/>
      <c r="E341" s="131"/>
      <c r="F341" s="131"/>
      <c r="G341" s="131"/>
      <c r="H341" s="131"/>
      <c r="I341" s="131"/>
      <c r="J341" s="131"/>
      <c r="K341" s="131"/>
      <c r="L341" s="131"/>
      <c r="M341" s="131"/>
    </row>
    <row r="342" spans="1:13" ht="13.5">
      <c r="A342" s="131"/>
      <c r="B342" s="131"/>
      <c r="C342" s="131"/>
      <c r="D342" s="131"/>
      <c r="E342" s="131"/>
      <c r="F342" s="131"/>
      <c r="G342" s="131"/>
      <c r="H342" s="131"/>
      <c r="I342" s="131"/>
      <c r="J342" s="131"/>
      <c r="K342" s="131"/>
      <c r="L342" s="131"/>
      <c r="M342" s="131"/>
    </row>
    <row r="343" spans="1:13" ht="13.5">
      <c r="A343" s="131"/>
      <c r="B343" s="131"/>
      <c r="C343" s="131"/>
      <c r="D343" s="131"/>
      <c r="E343" s="131"/>
      <c r="F343" s="131"/>
      <c r="G343" s="131"/>
      <c r="H343" s="131"/>
      <c r="I343" s="131"/>
      <c r="J343" s="131"/>
      <c r="K343" s="131"/>
      <c r="L343" s="131"/>
      <c r="M343" s="131"/>
    </row>
    <row r="344" spans="1:13" ht="13.5">
      <c r="A344" s="131"/>
      <c r="B344" s="131"/>
      <c r="C344" s="131"/>
      <c r="D344" s="131"/>
      <c r="E344" s="131"/>
      <c r="F344" s="131"/>
      <c r="G344" s="131"/>
      <c r="H344" s="131"/>
      <c r="I344" s="131"/>
      <c r="J344" s="131"/>
      <c r="K344" s="131"/>
      <c r="L344" s="131"/>
      <c r="M344" s="131"/>
    </row>
    <row r="345" spans="1:13" ht="13.5">
      <c r="A345" s="131"/>
      <c r="B345" s="131"/>
      <c r="C345" s="131"/>
      <c r="D345" s="131"/>
      <c r="E345" s="131"/>
      <c r="F345" s="131"/>
      <c r="G345" s="131"/>
      <c r="H345" s="131"/>
      <c r="I345" s="131"/>
      <c r="J345" s="131"/>
      <c r="K345" s="131"/>
      <c r="L345" s="131"/>
      <c r="M345" s="131"/>
    </row>
    <row r="346" spans="1:13" ht="13.5">
      <c r="A346" s="131"/>
      <c r="B346" s="131"/>
      <c r="C346" s="131"/>
      <c r="D346" s="131"/>
      <c r="E346" s="131"/>
      <c r="F346" s="131"/>
      <c r="G346" s="131"/>
      <c r="H346" s="131"/>
      <c r="I346" s="131"/>
      <c r="J346" s="131"/>
      <c r="K346" s="131"/>
      <c r="L346" s="131"/>
      <c r="M346" s="131"/>
    </row>
    <row r="347" spans="1:13" ht="13.5">
      <c r="A347" s="131"/>
      <c r="B347" s="131"/>
      <c r="C347" s="131"/>
      <c r="D347" s="131"/>
      <c r="E347" s="131"/>
      <c r="F347" s="131"/>
      <c r="G347" s="131"/>
      <c r="H347" s="131"/>
      <c r="I347" s="131"/>
      <c r="J347" s="131"/>
      <c r="K347" s="131"/>
      <c r="L347" s="131"/>
      <c r="M347" s="131"/>
    </row>
    <row r="348" spans="1:13" ht="13.5">
      <c r="A348" s="131"/>
      <c r="B348" s="131"/>
      <c r="C348" s="131"/>
      <c r="D348" s="131"/>
      <c r="E348" s="131"/>
      <c r="F348" s="131"/>
      <c r="G348" s="131"/>
      <c r="H348" s="131"/>
      <c r="I348" s="131"/>
      <c r="J348" s="131"/>
      <c r="K348" s="131"/>
      <c r="L348" s="131"/>
      <c r="M348" s="131"/>
    </row>
    <row r="349" spans="1:13" ht="13.5">
      <c r="A349" s="131"/>
      <c r="B349" s="131"/>
      <c r="C349" s="131"/>
      <c r="D349" s="131"/>
      <c r="E349" s="131"/>
      <c r="F349" s="131"/>
      <c r="G349" s="131"/>
      <c r="H349" s="131"/>
      <c r="I349" s="131"/>
      <c r="J349" s="131"/>
      <c r="K349" s="131"/>
      <c r="L349" s="131"/>
      <c r="M349" s="131"/>
    </row>
    <row r="350" spans="1:13" ht="13.5">
      <c r="A350" s="131"/>
      <c r="B350" s="131"/>
      <c r="C350" s="131"/>
      <c r="D350" s="131"/>
      <c r="E350" s="131"/>
      <c r="F350" s="131"/>
      <c r="G350" s="131"/>
      <c r="H350" s="131"/>
      <c r="I350" s="131"/>
      <c r="J350" s="131"/>
      <c r="K350" s="131"/>
      <c r="L350" s="131"/>
      <c r="M350" s="131"/>
    </row>
    <row r="351" spans="1:13" ht="13.5">
      <c r="A351" s="131"/>
      <c r="B351" s="131"/>
      <c r="C351" s="131"/>
      <c r="D351" s="131"/>
      <c r="E351" s="131"/>
      <c r="F351" s="131"/>
      <c r="G351" s="131"/>
      <c r="H351" s="131"/>
      <c r="I351" s="131"/>
      <c r="J351" s="131"/>
      <c r="K351" s="131"/>
      <c r="L351" s="131"/>
      <c r="M351" s="131"/>
    </row>
    <row r="352" spans="1:13" ht="13.5">
      <c r="A352" s="131"/>
      <c r="B352" s="131"/>
      <c r="C352" s="131"/>
      <c r="D352" s="131"/>
      <c r="E352" s="131"/>
      <c r="F352" s="131"/>
      <c r="G352" s="131"/>
      <c r="H352" s="131"/>
      <c r="I352" s="131"/>
      <c r="J352" s="131"/>
      <c r="K352" s="131"/>
      <c r="L352" s="131"/>
      <c r="M352" s="131"/>
    </row>
    <row r="353" spans="1:13" ht="13.5">
      <c r="A353" s="131"/>
      <c r="B353" s="131"/>
      <c r="C353" s="131"/>
      <c r="D353" s="131"/>
      <c r="E353" s="131"/>
      <c r="F353" s="131"/>
      <c r="G353" s="131"/>
      <c r="H353" s="131"/>
      <c r="I353" s="131"/>
      <c r="J353" s="131"/>
      <c r="K353" s="131"/>
      <c r="L353" s="131"/>
      <c r="M353" s="131"/>
    </row>
    <row r="354" spans="1:13" ht="13.5">
      <c r="A354" s="131"/>
      <c r="B354" s="131"/>
      <c r="C354" s="131"/>
      <c r="D354" s="131"/>
      <c r="E354" s="131"/>
      <c r="F354" s="131"/>
      <c r="G354" s="131"/>
      <c r="H354" s="131"/>
      <c r="I354" s="131"/>
      <c r="J354" s="131"/>
      <c r="K354" s="131"/>
      <c r="L354" s="131"/>
      <c r="M354" s="131"/>
    </row>
    <row r="355" spans="1:13" ht="13.5">
      <c r="A355" s="131"/>
      <c r="B355" s="131"/>
      <c r="C355" s="131"/>
      <c r="D355" s="131"/>
      <c r="E355" s="131"/>
      <c r="F355" s="131"/>
      <c r="G355" s="131"/>
      <c r="H355" s="131"/>
      <c r="I355" s="131"/>
      <c r="J355" s="131"/>
      <c r="K355" s="131"/>
      <c r="L355" s="131"/>
      <c r="M355" s="131"/>
    </row>
    <row r="356" spans="1:13" ht="13.5">
      <c r="A356" s="131"/>
      <c r="B356" s="131"/>
      <c r="C356" s="131"/>
      <c r="D356" s="131"/>
      <c r="E356" s="131"/>
      <c r="F356" s="131"/>
      <c r="G356" s="131"/>
      <c r="H356" s="131"/>
      <c r="I356" s="131"/>
      <c r="J356" s="131"/>
      <c r="K356" s="131"/>
      <c r="L356" s="131"/>
      <c r="M356" s="131"/>
    </row>
    <row r="357" spans="1:13" ht="13.5">
      <c r="A357" s="131"/>
      <c r="B357" s="131"/>
      <c r="C357" s="131"/>
      <c r="D357" s="131"/>
      <c r="E357" s="131"/>
      <c r="F357" s="131"/>
      <c r="G357" s="131"/>
      <c r="H357" s="131"/>
      <c r="I357" s="131"/>
      <c r="J357" s="131"/>
      <c r="K357" s="131"/>
      <c r="L357" s="131"/>
      <c r="M357" s="131"/>
    </row>
    <row r="358" spans="1:13" ht="13.5">
      <c r="A358" s="131"/>
      <c r="B358" s="131"/>
      <c r="C358" s="131"/>
      <c r="D358" s="131"/>
      <c r="E358" s="131"/>
      <c r="F358" s="131"/>
      <c r="G358" s="131"/>
      <c r="H358" s="131"/>
      <c r="I358" s="131"/>
      <c r="J358" s="131"/>
      <c r="K358" s="131"/>
      <c r="L358" s="131"/>
      <c r="M358" s="131"/>
    </row>
    <row r="359" spans="1:13" ht="13.5">
      <c r="A359" s="131"/>
      <c r="B359" s="131"/>
      <c r="C359" s="131"/>
      <c r="D359" s="131"/>
      <c r="E359" s="131"/>
      <c r="F359" s="131"/>
      <c r="G359" s="131"/>
      <c r="H359" s="131"/>
      <c r="I359" s="131"/>
      <c r="J359" s="131"/>
      <c r="K359" s="131"/>
      <c r="L359" s="131"/>
      <c r="M359" s="131"/>
    </row>
    <row r="360" spans="1:13" ht="13.5">
      <c r="A360" s="131"/>
      <c r="B360" s="131"/>
      <c r="C360" s="131"/>
      <c r="D360" s="131"/>
      <c r="E360" s="131"/>
      <c r="F360" s="131"/>
      <c r="G360" s="131"/>
      <c r="H360" s="131"/>
      <c r="I360" s="131"/>
      <c r="J360" s="131"/>
      <c r="K360" s="131"/>
      <c r="L360" s="131"/>
      <c r="M360" s="131"/>
    </row>
    <row r="361" spans="1:13" ht="13.5">
      <c r="A361" s="131"/>
      <c r="B361" s="131"/>
      <c r="C361" s="131"/>
      <c r="D361" s="131"/>
      <c r="E361" s="131"/>
      <c r="F361" s="131"/>
      <c r="G361" s="131"/>
      <c r="H361" s="131"/>
      <c r="I361" s="131"/>
      <c r="J361" s="131"/>
      <c r="K361" s="131"/>
      <c r="L361" s="131"/>
      <c r="M361" s="131"/>
    </row>
    <row r="362" spans="1:13" ht="13.5">
      <c r="A362" s="131"/>
      <c r="B362" s="131"/>
      <c r="C362" s="131"/>
      <c r="D362" s="131"/>
      <c r="E362" s="131"/>
      <c r="F362" s="131"/>
      <c r="G362" s="131"/>
      <c r="H362" s="131"/>
      <c r="I362" s="131"/>
      <c r="J362" s="131"/>
      <c r="K362" s="131"/>
      <c r="L362" s="131"/>
      <c r="M362" s="131"/>
    </row>
    <row r="363" spans="1:13" ht="13.5">
      <c r="A363" s="131"/>
      <c r="B363" s="131"/>
      <c r="C363" s="131"/>
      <c r="D363" s="131"/>
      <c r="E363" s="131"/>
      <c r="F363" s="131"/>
      <c r="G363" s="131"/>
      <c r="H363" s="131"/>
      <c r="I363" s="131"/>
      <c r="J363" s="131"/>
      <c r="K363" s="131"/>
      <c r="L363" s="131"/>
      <c r="M363" s="131"/>
    </row>
    <row r="364" spans="1:13" ht="13.5">
      <c r="A364" s="131"/>
      <c r="B364" s="131"/>
      <c r="C364" s="131"/>
      <c r="D364" s="131"/>
      <c r="E364" s="131"/>
      <c r="F364" s="131"/>
      <c r="G364" s="131"/>
      <c r="H364" s="131"/>
      <c r="I364" s="131"/>
      <c r="J364" s="131"/>
      <c r="K364" s="131"/>
      <c r="L364" s="131"/>
      <c r="M364" s="131"/>
    </row>
    <row r="365" spans="1:13" ht="13.5">
      <c r="A365" s="131"/>
      <c r="B365" s="131"/>
      <c r="C365" s="131"/>
      <c r="D365" s="131"/>
      <c r="E365" s="131"/>
      <c r="F365" s="131"/>
      <c r="G365" s="131"/>
      <c r="H365" s="131"/>
      <c r="I365" s="131"/>
      <c r="J365" s="131"/>
      <c r="K365" s="131"/>
      <c r="L365" s="131"/>
      <c r="M365" s="131"/>
    </row>
    <row r="366" spans="1:13" ht="13.5">
      <c r="A366" s="131"/>
      <c r="B366" s="131"/>
      <c r="C366" s="131"/>
      <c r="D366" s="131"/>
      <c r="E366" s="131"/>
      <c r="F366" s="131"/>
      <c r="G366" s="131"/>
      <c r="H366" s="131"/>
      <c r="I366" s="131"/>
      <c r="J366" s="131"/>
      <c r="K366" s="131"/>
      <c r="L366" s="131"/>
      <c r="M366" s="131"/>
    </row>
    <row r="367" spans="1:13" ht="13.5">
      <c r="A367" s="131"/>
      <c r="B367" s="131"/>
      <c r="C367" s="131"/>
      <c r="D367" s="131"/>
      <c r="E367" s="131"/>
      <c r="F367" s="131"/>
      <c r="G367" s="131"/>
      <c r="H367" s="131"/>
      <c r="I367" s="131"/>
      <c r="J367" s="131"/>
      <c r="K367" s="131"/>
      <c r="L367" s="131"/>
      <c r="M367" s="131"/>
    </row>
    <row r="368" spans="1:13" ht="13.5">
      <c r="A368" s="131"/>
      <c r="B368" s="131"/>
      <c r="C368" s="131"/>
      <c r="D368" s="131"/>
      <c r="E368" s="131"/>
      <c r="F368" s="131"/>
      <c r="G368" s="131"/>
      <c r="H368" s="131"/>
      <c r="I368" s="131"/>
      <c r="J368" s="131"/>
      <c r="K368" s="131"/>
      <c r="L368" s="131"/>
      <c r="M368" s="131"/>
    </row>
    <row r="369" spans="1:13" ht="13.5">
      <c r="A369" s="131"/>
      <c r="B369" s="131"/>
      <c r="C369" s="131"/>
      <c r="D369" s="131"/>
      <c r="E369" s="131"/>
      <c r="F369" s="131"/>
      <c r="G369" s="131"/>
      <c r="H369" s="131"/>
      <c r="I369" s="131"/>
      <c r="J369" s="131"/>
      <c r="K369" s="131"/>
      <c r="L369" s="131"/>
      <c r="M369" s="131"/>
    </row>
    <row r="370" spans="1:13" ht="13.5">
      <c r="A370" s="131"/>
      <c r="B370" s="131"/>
      <c r="C370" s="131"/>
      <c r="D370" s="131"/>
      <c r="E370" s="131"/>
      <c r="F370" s="131"/>
      <c r="G370" s="131"/>
      <c r="H370" s="131"/>
      <c r="I370" s="131"/>
      <c r="J370" s="131"/>
      <c r="K370" s="131"/>
      <c r="L370" s="131"/>
      <c r="M370" s="131"/>
    </row>
    <row r="371" spans="1:13" ht="13.5">
      <c r="A371" s="131"/>
      <c r="B371" s="131"/>
      <c r="C371" s="131"/>
      <c r="D371" s="131"/>
      <c r="E371" s="131"/>
      <c r="F371" s="131"/>
      <c r="G371" s="131"/>
      <c r="H371" s="131"/>
      <c r="I371" s="131"/>
      <c r="J371" s="131"/>
      <c r="K371" s="131"/>
      <c r="L371" s="131"/>
      <c r="M371" s="131"/>
    </row>
    <row r="372" spans="1:13" ht="13.5">
      <c r="A372" s="131"/>
      <c r="B372" s="131"/>
      <c r="C372" s="131"/>
      <c r="D372" s="131"/>
      <c r="E372" s="131"/>
      <c r="F372" s="131"/>
      <c r="G372" s="131"/>
      <c r="H372" s="131"/>
      <c r="I372" s="131"/>
      <c r="J372" s="131"/>
      <c r="K372" s="131"/>
      <c r="L372" s="131"/>
      <c r="M372" s="131"/>
    </row>
    <row r="373" spans="1:13" ht="13.5">
      <c r="A373" s="131"/>
      <c r="B373" s="131"/>
      <c r="C373" s="131"/>
      <c r="D373" s="131"/>
      <c r="E373" s="131"/>
      <c r="F373" s="131"/>
      <c r="G373" s="131"/>
      <c r="H373" s="131"/>
      <c r="I373" s="131"/>
      <c r="J373" s="131"/>
      <c r="K373" s="131"/>
      <c r="L373" s="131"/>
      <c r="M373" s="131"/>
    </row>
    <row r="374" spans="1:13" ht="13.5">
      <c r="A374" s="131"/>
      <c r="B374" s="131"/>
      <c r="C374" s="131"/>
      <c r="D374" s="131"/>
      <c r="E374" s="131"/>
      <c r="F374" s="131"/>
      <c r="G374" s="131"/>
      <c r="H374" s="131"/>
      <c r="I374" s="131"/>
      <c r="J374" s="131"/>
      <c r="K374" s="131"/>
      <c r="L374" s="131"/>
      <c r="M374" s="131"/>
    </row>
    <row r="375" spans="1:13" ht="13.5">
      <c r="A375" s="131"/>
      <c r="B375" s="131"/>
      <c r="C375" s="131"/>
      <c r="D375" s="131"/>
      <c r="E375" s="131"/>
      <c r="F375" s="131"/>
      <c r="G375" s="131"/>
      <c r="H375" s="131"/>
      <c r="I375" s="131"/>
      <c r="J375" s="131"/>
      <c r="K375" s="131"/>
      <c r="L375" s="131"/>
      <c r="M375" s="131"/>
    </row>
    <row r="376" spans="1:13" ht="13.5">
      <c r="A376" s="131"/>
      <c r="B376" s="131"/>
      <c r="C376" s="131"/>
      <c r="D376" s="131"/>
      <c r="E376" s="131"/>
      <c r="F376" s="131"/>
      <c r="G376" s="131"/>
      <c r="H376" s="131"/>
      <c r="I376" s="131"/>
      <c r="J376" s="131"/>
      <c r="K376" s="131"/>
      <c r="L376" s="131"/>
      <c r="M376" s="131"/>
    </row>
    <row r="377" spans="1:13" ht="13.5">
      <c r="A377" s="131"/>
      <c r="B377" s="131"/>
      <c r="C377" s="131"/>
      <c r="D377" s="131"/>
      <c r="E377" s="131"/>
      <c r="F377" s="131"/>
      <c r="G377" s="131"/>
      <c r="H377" s="131"/>
      <c r="I377" s="131"/>
      <c r="J377" s="131"/>
      <c r="K377" s="131"/>
      <c r="L377" s="131"/>
      <c r="M377" s="131"/>
    </row>
    <row r="378" spans="1:13" ht="13.5">
      <c r="A378" s="131"/>
      <c r="B378" s="131"/>
      <c r="C378" s="131"/>
      <c r="D378" s="131"/>
      <c r="E378" s="131"/>
      <c r="F378" s="131"/>
      <c r="G378" s="131"/>
      <c r="H378" s="131"/>
      <c r="I378" s="131"/>
      <c r="J378" s="131"/>
      <c r="K378" s="131"/>
      <c r="L378" s="131"/>
      <c r="M378" s="131"/>
    </row>
    <row r="379" spans="1:13" ht="13.5">
      <c r="A379" s="131"/>
      <c r="B379" s="131"/>
      <c r="C379" s="131"/>
      <c r="D379" s="131"/>
      <c r="E379" s="131"/>
      <c r="F379" s="131"/>
      <c r="G379" s="131"/>
      <c r="H379" s="131"/>
      <c r="I379" s="131"/>
      <c r="J379" s="131"/>
      <c r="K379" s="131"/>
      <c r="L379" s="131"/>
      <c r="M379" s="131"/>
    </row>
    <row r="380" spans="1:13" ht="13.5">
      <c r="A380" s="131"/>
      <c r="B380" s="131"/>
      <c r="C380" s="131"/>
      <c r="D380" s="131"/>
      <c r="E380" s="131"/>
      <c r="F380" s="131"/>
      <c r="G380" s="131"/>
      <c r="H380" s="131"/>
      <c r="I380" s="131"/>
      <c r="J380" s="131"/>
      <c r="K380" s="131"/>
      <c r="L380" s="131"/>
      <c r="M380" s="131"/>
    </row>
    <row r="381" spans="1:13" ht="13.5">
      <c r="A381" s="131"/>
      <c r="B381" s="131"/>
      <c r="C381" s="131"/>
      <c r="D381" s="131"/>
      <c r="E381" s="131"/>
      <c r="F381" s="131"/>
      <c r="G381" s="131"/>
      <c r="H381" s="131"/>
      <c r="I381" s="131"/>
      <c r="J381" s="131"/>
      <c r="K381" s="131"/>
      <c r="L381" s="131"/>
      <c r="M381" s="131"/>
    </row>
    <row r="382" spans="1:13" ht="13.5">
      <c r="A382" s="131"/>
      <c r="B382" s="131"/>
      <c r="C382" s="131"/>
      <c r="D382" s="131"/>
      <c r="E382" s="131"/>
      <c r="F382" s="131"/>
      <c r="G382" s="131"/>
      <c r="H382" s="131"/>
      <c r="I382" s="131"/>
      <c r="J382" s="131"/>
      <c r="K382" s="131"/>
      <c r="L382" s="131"/>
      <c r="M382" s="131"/>
    </row>
    <row r="383" spans="1:13" ht="13.5">
      <c r="A383" s="131"/>
      <c r="B383" s="131"/>
      <c r="C383" s="131"/>
      <c r="D383" s="131"/>
      <c r="E383" s="131"/>
      <c r="F383" s="131"/>
      <c r="G383" s="131"/>
      <c r="H383" s="131"/>
      <c r="I383" s="131"/>
      <c r="J383" s="131"/>
      <c r="K383" s="131"/>
      <c r="L383" s="131"/>
      <c r="M383" s="131"/>
    </row>
    <row r="384" spans="1:13" ht="13.5">
      <c r="A384" s="131"/>
      <c r="B384" s="131"/>
      <c r="C384" s="131"/>
      <c r="D384" s="131"/>
      <c r="E384" s="131"/>
      <c r="F384" s="131"/>
      <c r="G384" s="131"/>
      <c r="H384" s="131"/>
      <c r="I384" s="131"/>
      <c r="J384" s="131"/>
      <c r="K384" s="131"/>
      <c r="L384" s="131"/>
      <c r="M384" s="131"/>
    </row>
    <row r="385" spans="1:13" ht="13.5">
      <c r="A385" s="131"/>
      <c r="B385" s="131"/>
      <c r="C385" s="131"/>
      <c r="D385" s="131"/>
      <c r="E385" s="131"/>
      <c r="F385" s="131"/>
      <c r="G385" s="131"/>
      <c r="H385" s="131"/>
      <c r="I385" s="131"/>
      <c r="J385" s="131"/>
      <c r="K385" s="131"/>
      <c r="L385" s="131"/>
      <c r="M385" s="131"/>
    </row>
    <row r="386" spans="1:13" ht="13.5">
      <c r="A386" s="131"/>
      <c r="B386" s="131"/>
      <c r="C386" s="131"/>
      <c r="D386" s="131"/>
      <c r="E386" s="131"/>
      <c r="F386" s="131"/>
      <c r="G386" s="131"/>
      <c r="H386" s="131"/>
      <c r="I386" s="131"/>
      <c r="J386" s="131"/>
      <c r="K386" s="131"/>
      <c r="L386" s="131"/>
      <c r="M386" s="131"/>
    </row>
    <row r="387" spans="1:13" ht="13.5">
      <c r="A387" s="131"/>
      <c r="B387" s="131"/>
      <c r="C387" s="131"/>
      <c r="D387" s="131"/>
      <c r="E387" s="131"/>
      <c r="F387" s="131"/>
      <c r="G387" s="131"/>
      <c r="H387" s="131"/>
      <c r="I387" s="131"/>
      <c r="J387" s="131"/>
      <c r="K387" s="131"/>
      <c r="L387" s="131"/>
      <c r="M387" s="131"/>
    </row>
    <row r="388" spans="1:13" ht="13.5">
      <c r="A388" s="131"/>
      <c r="B388" s="131"/>
      <c r="C388" s="131"/>
      <c r="D388" s="131"/>
      <c r="E388" s="131"/>
      <c r="F388" s="131"/>
      <c r="G388" s="131"/>
      <c r="H388" s="131"/>
      <c r="I388" s="131"/>
      <c r="J388" s="131"/>
      <c r="K388" s="131"/>
      <c r="L388" s="131"/>
      <c r="M388" s="131"/>
    </row>
    <row r="389" spans="1:13" ht="13.5">
      <c r="A389" s="131"/>
      <c r="B389" s="131"/>
      <c r="C389" s="131"/>
      <c r="D389" s="131"/>
      <c r="E389" s="131"/>
      <c r="F389" s="131"/>
      <c r="G389" s="131"/>
      <c r="H389" s="131"/>
      <c r="I389" s="131"/>
      <c r="J389" s="131"/>
      <c r="K389" s="131"/>
      <c r="L389" s="131"/>
      <c r="M389" s="131"/>
    </row>
    <row r="390" spans="1:13" ht="13.5">
      <c r="A390" s="131"/>
      <c r="B390" s="131"/>
      <c r="C390" s="131"/>
      <c r="D390" s="131"/>
      <c r="E390" s="131"/>
      <c r="F390" s="131"/>
      <c r="G390" s="131"/>
      <c r="H390" s="131"/>
      <c r="I390" s="131"/>
      <c r="J390" s="131"/>
      <c r="K390" s="131"/>
      <c r="L390" s="131"/>
      <c r="M390" s="131"/>
    </row>
    <row r="391" spans="1:13" ht="13.5">
      <c r="A391" s="131"/>
      <c r="B391" s="131"/>
      <c r="C391" s="131"/>
      <c r="D391" s="131"/>
      <c r="E391" s="131"/>
      <c r="F391" s="131"/>
      <c r="G391" s="131"/>
      <c r="H391" s="131"/>
      <c r="I391" s="131"/>
      <c r="J391" s="131"/>
      <c r="K391" s="131"/>
      <c r="L391" s="131"/>
      <c r="M391" s="131"/>
    </row>
    <row r="392" spans="1:13" ht="13.5">
      <c r="A392" s="131"/>
      <c r="B392" s="131"/>
      <c r="C392" s="131"/>
      <c r="D392" s="131"/>
      <c r="E392" s="131"/>
      <c r="F392" s="131"/>
      <c r="G392" s="131"/>
      <c r="H392" s="131"/>
      <c r="I392" s="131"/>
      <c r="J392" s="131"/>
      <c r="K392" s="131"/>
      <c r="L392" s="131"/>
      <c r="M392" s="131"/>
    </row>
    <row r="393" spans="1:13" ht="13.5">
      <c r="A393" s="131"/>
      <c r="B393" s="131"/>
      <c r="C393" s="131"/>
      <c r="D393" s="131"/>
      <c r="E393" s="131"/>
      <c r="F393" s="131"/>
      <c r="G393" s="131"/>
      <c r="H393" s="131"/>
      <c r="I393" s="131"/>
      <c r="J393" s="131"/>
      <c r="K393" s="131"/>
      <c r="L393" s="131"/>
      <c r="M393" s="131"/>
    </row>
    <row r="394" spans="1:13" ht="13.5">
      <c r="A394" s="131"/>
      <c r="B394" s="131"/>
      <c r="C394" s="131"/>
      <c r="D394" s="131"/>
      <c r="E394" s="131"/>
      <c r="F394" s="131"/>
      <c r="G394" s="131"/>
      <c r="H394" s="131"/>
      <c r="I394" s="131"/>
      <c r="J394" s="131"/>
      <c r="K394" s="131"/>
      <c r="L394" s="131"/>
      <c r="M394" s="131"/>
    </row>
    <row r="395" spans="1:13" ht="13.5">
      <c r="A395" s="131"/>
      <c r="B395" s="131"/>
      <c r="C395" s="131"/>
      <c r="D395" s="131"/>
      <c r="E395" s="131"/>
      <c r="F395" s="131"/>
      <c r="G395" s="131"/>
      <c r="H395" s="131"/>
      <c r="I395" s="131"/>
      <c r="J395" s="131"/>
      <c r="K395" s="131"/>
      <c r="L395" s="131"/>
      <c r="M395" s="131"/>
    </row>
    <row r="396" spans="1:13" ht="13.5">
      <c r="A396" s="131"/>
      <c r="B396" s="131"/>
      <c r="C396" s="131"/>
      <c r="D396" s="131"/>
      <c r="E396" s="131"/>
      <c r="F396" s="131"/>
      <c r="G396" s="131"/>
      <c r="H396" s="131"/>
      <c r="I396" s="131"/>
      <c r="J396" s="131"/>
      <c r="K396" s="131"/>
      <c r="L396" s="131"/>
      <c r="M396" s="131"/>
    </row>
    <row r="397" spans="1:13" ht="13.5">
      <c r="A397" s="131"/>
      <c r="B397" s="131"/>
      <c r="C397" s="131"/>
      <c r="D397" s="131"/>
      <c r="E397" s="131"/>
      <c r="F397" s="131"/>
      <c r="G397" s="131"/>
      <c r="H397" s="131"/>
      <c r="I397" s="131"/>
      <c r="J397" s="131"/>
      <c r="K397" s="131"/>
      <c r="L397" s="131"/>
      <c r="M397" s="131"/>
    </row>
    <row r="398" spans="1:13" ht="13.5">
      <c r="A398" s="131"/>
      <c r="B398" s="131"/>
      <c r="C398" s="131"/>
      <c r="D398" s="131"/>
      <c r="E398" s="131"/>
      <c r="F398" s="131"/>
      <c r="G398" s="131"/>
      <c r="H398" s="131"/>
      <c r="I398" s="131"/>
      <c r="J398" s="131"/>
      <c r="K398" s="131"/>
      <c r="L398" s="131"/>
      <c r="M398" s="131"/>
    </row>
    <row r="399" spans="1:13" ht="13.5">
      <c r="A399" s="131"/>
      <c r="B399" s="131"/>
      <c r="C399" s="131"/>
      <c r="D399" s="131"/>
      <c r="E399" s="131"/>
      <c r="F399" s="131"/>
      <c r="G399" s="131"/>
      <c r="H399" s="131"/>
      <c r="I399" s="131"/>
      <c r="J399" s="131"/>
      <c r="K399" s="131"/>
      <c r="L399" s="131"/>
      <c r="M399" s="131"/>
    </row>
    <row r="400" spans="1:13" ht="13.5">
      <c r="A400" s="131"/>
      <c r="B400" s="131"/>
      <c r="C400" s="131"/>
      <c r="D400" s="131"/>
      <c r="E400" s="131"/>
      <c r="F400" s="131"/>
      <c r="G400" s="131"/>
      <c r="H400" s="131"/>
      <c r="I400" s="131"/>
      <c r="J400" s="131"/>
      <c r="K400" s="131"/>
      <c r="L400" s="131"/>
      <c r="M400" s="131"/>
    </row>
    <row r="401" spans="1:13" ht="13.5">
      <c r="A401" s="131"/>
      <c r="B401" s="131"/>
      <c r="C401" s="131"/>
      <c r="D401" s="131"/>
      <c r="E401" s="131"/>
      <c r="F401" s="131"/>
      <c r="G401" s="131"/>
      <c r="H401" s="131"/>
      <c r="I401" s="131"/>
      <c r="J401" s="131"/>
      <c r="K401" s="131"/>
      <c r="L401" s="131"/>
      <c r="M401" s="131"/>
    </row>
    <row r="402" spans="1:13" ht="13.5">
      <c r="A402" s="131"/>
      <c r="B402" s="131"/>
      <c r="C402" s="131"/>
      <c r="D402" s="131"/>
      <c r="E402" s="131"/>
      <c r="F402" s="131"/>
      <c r="G402" s="131"/>
      <c r="H402" s="131"/>
      <c r="I402" s="131"/>
      <c r="J402" s="131"/>
      <c r="K402" s="131"/>
      <c r="L402" s="131"/>
      <c r="M402" s="131"/>
    </row>
    <row r="403" spans="1:13" ht="13.5">
      <c r="A403" s="131"/>
      <c r="B403" s="131"/>
      <c r="C403" s="131"/>
      <c r="D403" s="131"/>
      <c r="E403" s="131"/>
      <c r="F403" s="131"/>
      <c r="G403" s="131"/>
      <c r="H403" s="131"/>
      <c r="I403" s="131"/>
      <c r="J403" s="131"/>
      <c r="K403" s="131"/>
      <c r="L403" s="131"/>
      <c r="M403" s="131"/>
    </row>
    <row r="404" spans="1:13" ht="13.5">
      <c r="A404" s="131"/>
      <c r="B404" s="131"/>
      <c r="C404" s="131"/>
      <c r="D404" s="131"/>
      <c r="E404" s="131"/>
      <c r="F404" s="131"/>
      <c r="G404" s="131"/>
      <c r="H404" s="131"/>
      <c r="I404" s="131"/>
      <c r="J404" s="131"/>
      <c r="K404" s="131"/>
      <c r="L404" s="131"/>
      <c r="M404" s="131"/>
    </row>
    <row r="405" spans="1:13" ht="13.5">
      <c r="A405" s="131"/>
      <c r="B405" s="131"/>
      <c r="C405" s="131"/>
      <c r="D405" s="131"/>
      <c r="E405" s="131"/>
      <c r="F405" s="131"/>
      <c r="G405" s="131"/>
      <c r="H405" s="131"/>
      <c r="I405" s="131"/>
      <c r="J405" s="131"/>
      <c r="K405" s="131"/>
      <c r="L405" s="131"/>
      <c r="M405" s="131"/>
    </row>
    <row r="406" spans="1:13" ht="13.5">
      <c r="A406" s="131"/>
      <c r="B406" s="131"/>
      <c r="C406" s="131"/>
      <c r="D406" s="131"/>
      <c r="E406" s="131"/>
      <c r="F406" s="131"/>
      <c r="G406" s="131"/>
      <c r="H406" s="131"/>
      <c r="I406" s="131"/>
      <c r="J406" s="131"/>
      <c r="K406" s="131"/>
      <c r="L406" s="131"/>
      <c r="M406" s="131"/>
    </row>
    <row r="407" spans="1:13" ht="13.5">
      <c r="A407" s="131"/>
      <c r="B407" s="131"/>
      <c r="C407" s="131"/>
      <c r="D407" s="131"/>
      <c r="E407" s="131"/>
      <c r="F407" s="131"/>
      <c r="G407" s="131"/>
      <c r="H407" s="131"/>
      <c r="I407" s="131"/>
      <c r="J407" s="131"/>
      <c r="K407" s="131"/>
      <c r="L407" s="131"/>
      <c r="M407" s="131"/>
    </row>
    <row r="408" spans="1:13" ht="13.5">
      <c r="A408" s="131"/>
      <c r="B408" s="131"/>
      <c r="C408" s="131"/>
      <c r="D408" s="131"/>
      <c r="E408" s="131"/>
      <c r="F408" s="131"/>
      <c r="G408" s="131"/>
      <c r="H408" s="131"/>
      <c r="I408" s="131"/>
      <c r="J408" s="131"/>
      <c r="K408" s="131"/>
      <c r="L408" s="131"/>
      <c r="M408" s="131"/>
    </row>
    <row r="409" spans="1:13" ht="13.5">
      <c r="A409" s="131"/>
      <c r="B409" s="131"/>
      <c r="C409" s="131"/>
      <c r="D409" s="131"/>
      <c r="E409" s="131"/>
      <c r="F409" s="131"/>
      <c r="G409" s="131"/>
      <c r="H409" s="131"/>
      <c r="I409" s="131"/>
      <c r="J409" s="131"/>
      <c r="K409" s="131"/>
      <c r="L409" s="131"/>
      <c r="M409" s="131"/>
    </row>
    <row r="410" spans="1:13" ht="13.5">
      <c r="A410" s="131"/>
      <c r="B410" s="131"/>
      <c r="C410" s="131"/>
      <c r="D410" s="131"/>
      <c r="E410" s="131"/>
      <c r="F410" s="131"/>
      <c r="G410" s="131"/>
      <c r="H410" s="131"/>
      <c r="I410" s="131"/>
      <c r="J410" s="131"/>
      <c r="K410" s="131"/>
      <c r="L410" s="131"/>
      <c r="M410" s="131"/>
    </row>
    <row r="411" spans="1:13" ht="13.5">
      <c r="A411" s="131"/>
      <c r="B411" s="131"/>
      <c r="C411" s="131"/>
      <c r="D411" s="131"/>
      <c r="E411" s="131"/>
      <c r="F411" s="131"/>
      <c r="G411" s="131"/>
      <c r="H411" s="131"/>
      <c r="I411" s="131"/>
      <c r="J411" s="131"/>
      <c r="K411" s="131"/>
      <c r="L411" s="131"/>
      <c r="M411" s="131"/>
    </row>
    <row r="412" spans="1:13" ht="13.5">
      <c r="A412" s="131"/>
      <c r="B412" s="131"/>
      <c r="C412" s="131"/>
      <c r="D412" s="131"/>
      <c r="E412" s="131"/>
      <c r="F412" s="131"/>
      <c r="G412" s="131"/>
      <c r="H412" s="131"/>
      <c r="I412" s="131"/>
      <c r="J412" s="131"/>
      <c r="K412" s="131"/>
      <c r="L412" s="131"/>
      <c r="M412" s="131"/>
    </row>
    <row r="413" spans="1:13" ht="13.5">
      <c r="A413" s="131"/>
      <c r="B413" s="131"/>
      <c r="C413" s="131"/>
      <c r="D413" s="131"/>
      <c r="E413" s="131"/>
      <c r="F413" s="131"/>
      <c r="G413" s="131"/>
      <c r="H413" s="131"/>
      <c r="I413" s="131"/>
      <c r="J413" s="131"/>
      <c r="K413" s="131"/>
      <c r="L413" s="131"/>
      <c r="M413" s="131"/>
    </row>
    <row r="414" spans="1:13" ht="13.5">
      <c r="A414" s="131"/>
      <c r="B414" s="131"/>
      <c r="C414" s="131"/>
      <c r="D414" s="131"/>
      <c r="E414" s="131"/>
      <c r="F414" s="131"/>
      <c r="G414" s="131"/>
      <c r="H414" s="131"/>
      <c r="I414" s="131"/>
      <c r="J414" s="131"/>
      <c r="K414" s="131"/>
      <c r="L414" s="131"/>
      <c r="M414" s="131"/>
    </row>
    <row r="415" spans="1:13" ht="13.5">
      <c r="A415" s="131"/>
      <c r="B415" s="131"/>
      <c r="C415" s="131"/>
      <c r="D415" s="131"/>
      <c r="E415" s="131"/>
      <c r="F415" s="131"/>
      <c r="G415" s="131"/>
      <c r="H415" s="131"/>
      <c r="I415" s="131"/>
      <c r="J415" s="131"/>
      <c r="K415" s="131"/>
      <c r="L415" s="131"/>
      <c r="M415" s="131"/>
    </row>
    <row r="416" spans="1:13" ht="13.5">
      <c r="A416" s="131"/>
      <c r="B416" s="131"/>
      <c r="C416" s="131"/>
      <c r="D416" s="131"/>
      <c r="E416" s="131"/>
      <c r="F416" s="131"/>
      <c r="G416" s="131"/>
      <c r="H416" s="131"/>
      <c r="I416" s="131"/>
      <c r="J416" s="131"/>
      <c r="K416" s="131"/>
      <c r="L416" s="131"/>
      <c r="M416" s="131"/>
    </row>
    <row r="417" spans="1:13" ht="13.5">
      <c r="A417" s="131"/>
      <c r="B417" s="131"/>
      <c r="C417" s="131"/>
      <c r="D417" s="131"/>
      <c r="E417" s="131"/>
      <c r="F417" s="131"/>
      <c r="G417" s="131"/>
      <c r="H417" s="131"/>
      <c r="I417" s="131"/>
      <c r="J417" s="131"/>
      <c r="K417" s="131"/>
      <c r="L417" s="131"/>
      <c r="M417" s="131"/>
    </row>
    <row r="418" spans="1:13" ht="13.5">
      <c r="A418" s="131"/>
      <c r="B418" s="131"/>
      <c r="C418" s="131"/>
      <c r="D418" s="131"/>
      <c r="E418" s="131"/>
      <c r="F418" s="131"/>
      <c r="G418" s="131"/>
      <c r="H418" s="131"/>
      <c r="I418" s="131"/>
      <c r="J418" s="131"/>
      <c r="K418" s="131"/>
      <c r="L418" s="131"/>
      <c r="M418" s="131"/>
    </row>
    <row r="419" spans="1:13" ht="13.5">
      <c r="A419" s="131"/>
      <c r="B419" s="131"/>
      <c r="C419" s="131"/>
      <c r="D419" s="131"/>
      <c r="E419" s="131"/>
      <c r="F419" s="131"/>
      <c r="G419" s="131"/>
      <c r="H419" s="131"/>
      <c r="I419" s="131"/>
      <c r="J419" s="131"/>
      <c r="K419" s="131"/>
      <c r="L419" s="131"/>
      <c r="M419" s="131"/>
    </row>
    <row r="420" spans="1:13" ht="13.5">
      <c r="A420" s="131"/>
      <c r="B420" s="131"/>
      <c r="C420" s="131"/>
      <c r="D420" s="131"/>
      <c r="E420" s="131"/>
      <c r="F420" s="131"/>
      <c r="G420" s="131"/>
      <c r="H420" s="131"/>
      <c r="I420" s="131"/>
      <c r="J420" s="131"/>
      <c r="K420" s="131"/>
      <c r="L420" s="131"/>
      <c r="M420" s="131"/>
    </row>
    <row r="421" spans="1:13" ht="13.5">
      <c r="A421" s="131"/>
      <c r="B421" s="131"/>
      <c r="C421" s="131"/>
      <c r="D421" s="131"/>
      <c r="E421" s="131"/>
      <c r="F421" s="131"/>
      <c r="G421" s="131"/>
      <c r="H421" s="131"/>
      <c r="I421" s="131"/>
      <c r="J421" s="131"/>
      <c r="K421" s="131"/>
      <c r="L421" s="131"/>
      <c r="M421" s="131"/>
    </row>
    <row r="422" spans="1:13" ht="13.5">
      <c r="A422" s="131"/>
      <c r="B422" s="131"/>
      <c r="C422" s="131"/>
      <c r="D422" s="131"/>
      <c r="E422" s="131"/>
      <c r="F422" s="131"/>
      <c r="G422" s="131"/>
      <c r="H422" s="131"/>
      <c r="I422" s="131"/>
      <c r="J422" s="131"/>
      <c r="K422" s="131"/>
      <c r="L422" s="131"/>
      <c r="M422" s="131"/>
    </row>
    <row r="423" spans="1:13" ht="13.5">
      <c r="A423" s="131"/>
      <c r="B423" s="131"/>
      <c r="C423" s="131"/>
      <c r="D423" s="131"/>
      <c r="E423" s="131"/>
      <c r="F423" s="131"/>
      <c r="G423" s="131"/>
      <c r="H423" s="131"/>
      <c r="I423" s="131"/>
      <c r="J423" s="131"/>
      <c r="K423" s="131"/>
      <c r="L423" s="131"/>
      <c r="M423" s="131"/>
    </row>
    <row r="424" spans="1:13" ht="13.5">
      <c r="A424" s="131"/>
      <c r="B424" s="131"/>
      <c r="C424" s="131"/>
      <c r="D424" s="131"/>
      <c r="E424" s="131"/>
      <c r="F424" s="131"/>
      <c r="G424" s="131"/>
      <c r="H424" s="131"/>
      <c r="I424" s="131"/>
      <c r="J424" s="131"/>
      <c r="K424" s="131"/>
      <c r="L424" s="131"/>
      <c r="M424" s="131"/>
    </row>
    <row r="425" spans="1:13" ht="13.5">
      <c r="A425" s="131"/>
      <c r="B425" s="131"/>
      <c r="C425" s="131"/>
      <c r="D425" s="131"/>
      <c r="E425" s="131"/>
      <c r="F425" s="131"/>
      <c r="G425" s="131"/>
      <c r="H425" s="131"/>
      <c r="I425" s="131"/>
      <c r="J425" s="131"/>
      <c r="K425" s="131"/>
      <c r="L425" s="131"/>
      <c r="M425" s="131"/>
    </row>
    <row r="426" spans="1:13" ht="13.5">
      <c r="A426" s="131"/>
      <c r="B426" s="131"/>
      <c r="C426" s="131"/>
      <c r="D426" s="131"/>
      <c r="E426" s="131"/>
      <c r="F426" s="131"/>
      <c r="G426" s="131"/>
      <c r="H426" s="131"/>
      <c r="I426" s="131"/>
      <c r="J426" s="131"/>
      <c r="K426" s="131"/>
      <c r="L426" s="131"/>
      <c r="M426" s="131"/>
    </row>
    <row r="427" spans="1:13" ht="13.5">
      <c r="A427" s="131"/>
      <c r="B427" s="131"/>
      <c r="C427" s="131"/>
      <c r="D427" s="131"/>
      <c r="E427" s="131"/>
      <c r="F427" s="131"/>
      <c r="G427" s="131"/>
      <c r="H427" s="131"/>
      <c r="I427" s="131"/>
      <c r="J427" s="131"/>
      <c r="K427" s="131"/>
      <c r="L427" s="131"/>
      <c r="M427" s="131"/>
    </row>
    <row r="428" spans="1:13" ht="13.5">
      <c r="A428" s="131"/>
      <c r="B428" s="131"/>
      <c r="C428" s="131"/>
      <c r="D428" s="131"/>
      <c r="E428" s="131"/>
      <c r="F428" s="131"/>
      <c r="G428" s="131"/>
      <c r="H428" s="131"/>
      <c r="I428" s="131"/>
      <c r="J428" s="131"/>
      <c r="K428" s="131"/>
      <c r="L428" s="131"/>
      <c r="M428" s="131"/>
    </row>
    <row r="429" spans="1:13" ht="13.5">
      <c r="A429" s="131"/>
      <c r="B429" s="131"/>
      <c r="C429" s="131"/>
      <c r="D429" s="131"/>
      <c r="E429" s="131"/>
      <c r="F429" s="131"/>
      <c r="G429" s="131"/>
      <c r="H429" s="131"/>
      <c r="I429" s="131"/>
      <c r="J429" s="131"/>
      <c r="K429" s="131"/>
      <c r="L429" s="131"/>
      <c r="M429" s="131"/>
    </row>
    <row r="430" spans="1:13" ht="13.5">
      <c r="A430" s="131"/>
      <c r="B430" s="131"/>
      <c r="C430" s="131"/>
      <c r="D430" s="131"/>
      <c r="E430" s="131"/>
      <c r="F430" s="131"/>
      <c r="G430" s="131"/>
      <c r="H430" s="131"/>
      <c r="I430" s="131"/>
      <c r="J430" s="131"/>
      <c r="K430" s="131"/>
      <c r="L430" s="131"/>
      <c r="M430" s="131"/>
    </row>
    <row r="431" spans="1:13" ht="13.5">
      <c r="A431" s="131"/>
      <c r="B431" s="131"/>
      <c r="C431" s="131"/>
      <c r="D431" s="131"/>
      <c r="E431" s="131"/>
      <c r="F431" s="131"/>
      <c r="G431" s="131"/>
      <c r="H431" s="131"/>
      <c r="I431" s="131"/>
      <c r="J431" s="131"/>
      <c r="K431" s="131"/>
      <c r="L431" s="131"/>
      <c r="M431" s="131"/>
    </row>
    <row r="432" spans="1:13" ht="13.5">
      <c r="A432" s="131"/>
      <c r="B432" s="131"/>
      <c r="C432" s="131"/>
      <c r="D432" s="131"/>
      <c r="E432" s="131"/>
      <c r="F432" s="131"/>
      <c r="G432" s="131"/>
      <c r="H432" s="131"/>
      <c r="I432" s="131"/>
      <c r="J432" s="131"/>
      <c r="K432" s="131"/>
      <c r="L432" s="131"/>
      <c r="M432" s="131"/>
    </row>
    <row r="433" spans="1:13" ht="13.5">
      <c r="A433" s="131"/>
      <c r="B433" s="131"/>
      <c r="C433" s="131"/>
      <c r="D433" s="131"/>
      <c r="E433" s="131"/>
      <c r="F433" s="131"/>
      <c r="G433" s="131"/>
      <c r="H433" s="131"/>
      <c r="I433" s="131"/>
      <c r="J433" s="131"/>
      <c r="K433" s="131"/>
      <c r="L433" s="131"/>
      <c r="M433" s="131"/>
    </row>
    <row r="434" spans="1:13" ht="13.5">
      <c r="A434" s="131"/>
      <c r="B434" s="131"/>
      <c r="C434" s="131"/>
      <c r="D434" s="131"/>
      <c r="E434" s="131"/>
      <c r="F434" s="131"/>
      <c r="G434" s="131"/>
      <c r="H434" s="131"/>
      <c r="I434" s="131"/>
      <c r="J434" s="131"/>
      <c r="K434" s="131"/>
      <c r="L434" s="131"/>
      <c r="M434" s="131"/>
    </row>
    <row r="435" spans="1:13" ht="13.5">
      <c r="A435" s="131"/>
      <c r="B435" s="131"/>
      <c r="C435" s="131"/>
      <c r="D435" s="131"/>
      <c r="E435" s="131"/>
      <c r="F435" s="131"/>
      <c r="G435" s="131"/>
      <c r="H435" s="131"/>
      <c r="I435" s="131"/>
      <c r="J435" s="131"/>
      <c r="K435" s="131"/>
      <c r="L435" s="131"/>
      <c r="M435" s="131"/>
    </row>
    <row r="436" spans="1:13" ht="13.5">
      <c r="A436" s="131"/>
      <c r="B436" s="131"/>
      <c r="C436" s="131"/>
      <c r="D436" s="131"/>
      <c r="E436" s="131"/>
      <c r="F436" s="131"/>
      <c r="G436" s="131"/>
      <c r="H436" s="131"/>
      <c r="I436" s="131"/>
      <c r="J436" s="131"/>
      <c r="K436" s="131"/>
      <c r="L436" s="131"/>
      <c r="M436" s="131"/>
    </row>
    <row r="437" spans="1:13" ht="13.5">
      <c r="A437" s="131"/>
      <c r="B437" s="131"/>
      <c r="C437" s="131"/>
      <c r="D437" s="131"/>
      <c r="E437" s="131"/>
      <c r="F437" s="131"/>
      <c r="G437" s="131"/>
      <c r="H437" s="131"/>
      <c r="I437" s="131"/>
      <c r="J437" s="131"/>
      <c r="K437" s="131"/>
      <c r="L437" s="131"/>
      <c r="M437" s="131"/>
    </row>
    <row r="438" spans="1:13" ht="13.5">
      <c r="A438" s="131"/>
      <c r="B438" s="131"/>
      <c r="C438" s="131"/>
      <c r="D438" s="131"/>
      <c r="E438" s="131"/>
      <c r="F438" s="131"/>
      <c r="G438" s="131"/>
      <c r="H438" s="131"/>
      <c r="I438" s="131"/>
      <c r="J438" s="131"/>
      <c r="K438" s="131"/>
      <c r="L438" s="131"/>
      <c r="M438" s="131"/>
    </row>
    <row r="439" spans="1:13" ht="13.5">
      <c r="A439" s="131"/>
      <c r="B439" s="131"/>
      <c r="C439" s="131"/>
      <c r="D439" s="131"/>
      <c r="E439" s="131"/>
      <c r="F439" s="131"/>
      <c r="G439" s="131"/>
      <c r="H439" s="131"/>
      <c r="I439" s="131"/>
      <c r="J439" s="131"/>
      <c r="K439" s="131"/>
      <c r="L439" s="131"/>
      <c r="M439" s="131"/>
    </row>
    <row r="440" spans="1:13" ht="13.5">
      <c r="A440" s="131"/>
      <c r="B440" s="131"/>
      <c r="C440" s="131"/>
      <c r="D440" s="131"/>
      <c r="E440" s="131"/>
      <c r="F440" s="131"/>
      <c r="G440" s="131"/>
      <c r="H440" s="131"/>
      <c r="I440" s="131"/>
      <c r="J440" s="131"/>
      <c r="K440" s="131"/>
      <c r="L440" s="131"/>
      <c r="M440" s="131"/>
    </row>
    <row r="441" spans="1:13" ht="13.5">
      <c r="A441" s="131"/>
      <c r="B441" s="131"/>
      <c r="C441" s="131"/>
      <c r="D441" s="131"/>
      <c r="E441" s="131"/>
      <c r="F441" s="131"/>
      <c r="G441" s="131"/>
      <c r="H441" s="131"/>
      <c r="I441" s="131"/>
      <c r="J441" s="131"/>
      <c r="K441" s="131"/>
      <c r="L441" s="131"/>
      <c r="M441" s="131"/>
    </row>
    <row r="442" spans="1:13" ht="13.5">
      <c r="A442" s="131"/>
      <c r="B442" s="131"/>
      <c r="C442" s="131"/>
      <c r="D442" s="131"/>
      <c r="E442" s="131"/>
      <c r="F442" s="131"/>
      <c r="G442" s="131"/>
      <c r="H442" s="131"/>
      <c r="I442" s="131"/>
      <c r="J442" s="131"/>
      <c r="K442" s="131"/>
      <c r="L442" s="131"/>
      <c r="M442" s="131"/>
    </row>
    <row r="443" spans="1:13" ht="13.5">
      <c r="A443" s="131"/>
      <c r="B443" s="131"/>
      <c r="C443" s="131"/>
      <c r="D443" s="131"/>
      <c r="E443" s="131"/>
      <c r="F443" s="131"/>
      <c r="G443" s="131"/>
      <c r="H443" s="131"/>
      <c r="I443" s="131"/>
      <c r="J443" s="131"/>
      <c r="K443" s="131"/>
      <c r="L443" s="131"/>
      <c r="M443" s="131"/>
    </row>
    <row r="444" spans="1:13" ht="13.5">
      <c r="A444" s="131"/>
      <c r="B444" s="131"/>
      <c r="C444" s="131"/>
      <c r="D444" s="131"/>
      <c r="E444" s="131"/>
      <c r="F444" s="131"/>
      <c r="G444" s="131"/>
      <c r="H444" s="131"/>
      <c r="I444" s="131"/>
      <c r="J444" s="131"/>
      <c r="K444" s="131"/>
      <c r="L444" s="131"/>
      <c r="M444" s="131"/>
    </row>
    <row r="445" spans="1:13" ht="13.5">
      <c r="A445" s="131"/>
      <c r="B445" s="131"/>
      <c r="C445" s="131"/>
      <c r="D445" s="131"/>
      <c r="E445" s="131"/>
      <c r="F445" s="131"/>
      <c r="G445" s="131"/>
      <c r="H445" s="131"/>
      <c r="I445" s="131"/>
      <c r="J445" s="131"/>
      <c r="K445" s="131"/>
      <c r="L445" s="131"/>
      <c r="M445" s="131"/>
    </row>
    <row r="446" spans="1:13" ht="13.5">
      <c r="A446" s="131"/>
      <c r="B446" s="131"/>
      <c r="C446" s="131"/>
      <c r="D446" s="131"/>
      <c r="E446" s="131"/>
      <c r="F446" s="131"/>
      <c r="G446" s="131"/>
      <c r="H446" s="131"/>
      <c r="I446" s="131"/>
      <c r="J446" s="131"/>
      <c r="K446" s="131"/>
      <c r="L446" s="131"/>
      <c r="M446" s="131"/>
    </row>
    <row r="447" spans="1:13" ht="13.5">
      <c r="A447" s="131"/>
      <c r="B447" s="131"/>
      <c r="C447" s="131"/>
      <c r="D447" s="131"/>
      <c r="E447" s="131"/>
      <c r="F447" s="131"/>
      <c r="G447" s="131"/>
      <c r="H447" s="131"/>
      <c r="I447" s="131"/>
      <c r="J447" s="131"/>
      <c r="K447" s="131"/>
      <c r="L447" s="131"/>
      <c r="M447" s="131"/>
    </row>
    <row r="448" spans="1:13" ht="13.5">
      <c r="A448" s="131"/>
      <c r="B448" s="131"/>
      <c r="C448" s="131"/>
      <c r="D448" s="131"/>
      <c r="E448" s="131"/>
      <c r="F448" s="131"/>
      <c r="G448" s="131"/>
      <c r="H448" s="131"/>
      <c r="I448" s="131"/>
      <c r="J448" s="131"/>
      <c r="K448" s="131"/>
      <c r="L448" s="131"/>
      <c r="M448" s="131"/>
    </row>
    <row r="449" spans="1:13" ht="13.5">
      <c r="A449" s="131"/>
      <c r="B449" s="131"/>
      <c r="C449" s="131"/>
      <c r="D449" s="131"/>
      <c r="E449" s="131"/>
      <c r="F449" s="131"/>
      <c r="G449" s="131"/>
      <c r="H449" s="131"/>
      <c r="I449" s="131"/>
      <c r="J449" s="131"/>
      <c r="K449" s="131"/>
      <c r="L449" s="131"/>
      <c r="M449" s="131"/>
    </row>
    <row r="450" spans="1:13" ht="13.5">
      <c r="A450" s="131"/>
      <c r="B450" s="131"/>
      <c r="C450" s="131"/>
      <c r="D450" s="131"/>
      <c r="E450" s="131"/>
      <c r="F450" s="131"/>
      <c r="G450" s="131"/>
      <c r="H450" s="131"/>
      <c r="I450" s="131"/>
      <c r="J450" s="131"/>
      <c r="K450" s="131"/>
      <c r="L450" s="131"/>
      <c r="M450" s="131"/>
    </row>
    <row r="451" spans="1:13" ht="13.5">
      <c r="A451" s="131"/>
      <c r="B451" s="131"/>
      <c r="C451" s="131"/>
      <c r="D451" s="131"/>
      <c r="E451" s="131"/>
      <c r="F451" s="131"/>
      <c r="G451" s="131"/>
      <c r="H451" s="131"/>
      <c r="I451" s="131"/>
      <c r="J451" s="131"/>
      <c r="K451" s="131"/>
      <c r="L451" s="131"/>
      <c r="M451" s="131"/>
    </row>
    <row r="452" spans="1:13" ht="13.5">
      <c r="A452" s="131"/>
      <c r="B452" s="131"/>
      <c r="C452" s="131"/>
      <c r="D452" s="131"/>
      <c r="E452" s="131"/>
      <c r="F452" s="131"/>
      <c r="G452" s="131"/>
      <c r="H452" s="131"/>
      <c r="I452" s="131"/>
      <c r="J452" s="131"/>
      <c r="K452" s="131"/>
      <c r="L452" s="131"/>
      <c r="M452" s="131"/>
    </row>
    <row r="453" spans="1:13" ht="13.5">
      <c r="A453" s="131"/>
      <c r="B453" s="131"/>
      <c r="C453" s="131"/>
      <c r="D453" s="131"/>
      <c r="E453" s="131"/>
      <c r="F453" s="131"/>
      <c r="G453" s="131"/>
      <c r="H453" s="131"/>
      <c r="I453" s="131"/>
      <c r="J453" s="131"/>
      <c r="K453" s="131"/>
      <c r="L453" s="131"/>
      <c r="M453" s="131"/>
    </row>
    <row r="454" spans="1:13" ht="13.5">
      <c r="A454" s="131"/>
      <c r="B454" s="131"/>
      <c r="C454" s="131"/>
      <c r="D454" s="131"/>
      <c r="E454" s="131"/>
      <c r="F454" s="131"/>
      <c r="G454" s="131"/>
      <c r="H454" s="131"/>
      <c r="I454" s="131"/>
      <c r="J454" s="131"/>
      <c r="K454" s="131"/>
      <c r="L454" s="131"/>
      <c r="M454" s="131"/>
    </row>
    <row r="455" spans="1:13" ht="13.5">
      <c r="A455" s="131"/>
      <c r="B455" s="131"/>
      <c r="C455" s="131"/>
      <c r="D455" s="131"/>
      <c r="E455" s="131"/>
      <c r="F455" s="131"/>
      <c r="G455" s="131"/>
      <c r="H455" s="131"/>
      <c r="I455" s="131"/>
      <c r="J455" s="131"/>
      <c r="K455" s="131"/>
      <c r="L455" s="131"/>
      <c r="M455" s="131"/>
    </row>
    <row r="456" spans="1:13" ht="13.5">
      <c r="A456" s="131"/>
      <c r="B456" s="131"/>
      <c r="C456" s="131"/>
      <c r="D456" s="131"/>
      <c r="E456" s="131"/>
      <c r="F456" s="131"/>
      <c r="G456" s="131"/>
      <c r="H456" s="131"/>
      <c r="I456" s="131"/>
      <c r="J456" s="131"/>
      <c r="K456" s="131"/>
      <c r="L456" s="131"/>
      <c r="M456" s="131"/>
    </row>
    <row r="457" spans="1:13" ht="13.5">
      <c r="A457" s="131"/>
      <c r="B457" s="131"/>
      <c r="C457" s="131"/>
      <c r="D457" s="131"/>
      <c r="E457" s="131"/>
      <c r="F457" s="131"/>
      <c r="G457" s="131"/>
      <c r="H457" s="131"/>
      <c r="I457" s="131"/>
      <c r="J457" s="131"/>
      <c r="K457" s="131"/>
      <c r="L457" s="131"/>
      <c r="M457" s="131"/>
    </row>
    <row r="458" spans="1:13" ht="13.5">
      <c r="A458" s="131"/>
      <c r="B458" s="131"/>
      <c r="C458" s="131"/>
      <c r="D458" s="131"/>
      <c r="E458" s="131"/>
      <c r="F458" s="131"/>
      <c r="G458" s="131"/>
      <c r="H458" s="131"/>
      <c r="I458" s="131"/>
      <c r="J458" s="131"/>
      <c r="K458" s="131"/>
      <c r="L458" s="131"/>
      <c r="M458" s="131"/>
    </row>
    <row r="459" spans="1:13" ht="13.5">
      <c r="A459" s="131"/>
      <c r="B459" s="131"/>
      <c r="C459" s="131"/>
      <c r="D459" s="131"/>
      <c r="E459" s="131"/>
      <c r="F459" s="131"/>
      <c r="G459" s="131"/>
      <c r="H459" s="131"/>
      <c r="I459" s="131"/>
      <c r="J459" s="131"/>
      <c r="K459" s="131"/>
      <c r="L459" s="131"/>
      <c r="M459" s="131"/>
    </row>
    <row r="460" spans="1:13" ht="13.5">
      <c r="A460" s="131"/>
      <c r="B460" s="131"/>
      <c r="C460" s="131"/>
      <c r="D460" s="131"/>
      <c r="E460" s="131"/>
      <c r="F460" s="131"/>
      <c r="G460" s="131"/>
      <c r="H460" s="131"/>
      <c r="I460" s="131"/>
      <c r="J460" s="131"/>
      <c r="K460" s="131"/>
      <c r="L460" s="131"/>
      <c r="M460" s="131"/>
    </row>
    <row r="461" spans="1:13" ht="13.5">
      <c r="A461" s="131"/>
      <c r="B461" s="131"/>
      <c r="C461" s="131"/>
      <c r="D461" s="131"/>
      <c r="E461" s="131"/>
      <c r="F461" s="131"/>
      <c r="G461" s="131"/>
      <c r="H461" s="131"/>
      <c r="I461" s="131"/>
      <c r="J461" s="131"/>
      <c r="K461" s="131"/>
      <c r="L461" s="131"/>
      <c r="M461" s="131"/>
    </row>
    <row r="462" spans="1:13" ht="13.5">
      <c r="A462" s="131"/>
      <c r="B462" s="131"/>
      <c r="C462" s="131"/>
      <c r="D462" s="131"/>
      <c r="E462" s="131"/>
      <c r="F462" s="131"/>
      <c r="G462" s="131"/>
      <c r="H462" s="131"/>
      <c r="I462" s="131"/>
      <c r="J462" s="131"/>
      <c r="K462" s="131"/>
      <c r="L462" s="131"/>
      <c r="M462" s="131"/>
    </row>
    <row r="463" spans="1:13" ht="13.5">
      <c r="A463" s="131"/>
      <c r="B463" s="131"/>
      <c r="C463" s="131"/>
      <c r="D463" s="131"/>
      <c r="E463" s="131"/>
      <c r="F463" s="131"/>
      <c r="G463" s="131"/>
      <c r="H463" s="131"/>
      <c r="I463" s="131"/>
      <c r="J463" s="131"/>
      <c r="K463" s="131"/>
      <c r="L463" s="131"/>
      <c r="M463" s="131"/>
    </row>
    <row r="464" spans="1:13" ht="13.5">
      <c r="A464" s="131"/>
      <c r="B464" s="131"/>
      <c r="C464" s="131"/>
      <c r="D464" s="131"/>
      <c r="E464" s="131"/>
      <c r="F464" s="131"/>
      <c r="G464" s="131"/>
      <c r="H464" s="131"/>
      <c r="I464" s="131"/>
      <c r="J464" s="131"/>
      <c r="K464" s="131"/>
      <c r="L464" s="131"/>
      <c r="M464" s="131"/>
    </row>
    <row r="465" spans="1:13" ht="13.5">
      <c r="A465" s="131"/>
      <c r="B465" s="131"/>
      <c r="C465" s="131"/>
      <c r="D465" s="131"/>
      <c r="E465" s="131"/>
      <c r="F465" s="131"/>
      <c r="G465" s="131"/>
      <c r="H465" s="131"/>
      <c r="I465" s="131"/>
      <c r="J465" s="131"/>
      <c r="K465" s="131"/>
      <c r="L465" s="131"/>
      <c r="M465" s="131"/>
    </row>
    <row r="466" spans="1:13" ht="13.5">
      <c r="A466" s="131"/>
      <c r="B466" s="131"/>
      <c r="C466" s="131"/>
      <c r="D466" s="131"/>
      <c r="E466" s="131"/>
      <c r="F466" s="131"/>
      <c r="G466" s="131"/>
      <c r="H466" s="131"/>
      <c r="I466" s="131"/>
      <c r="J466" s="131"/>
      <c r="K466" s="131"/>
      <c r="L466" s="131"/>
      <c r="M466" s="131"/>
    </row>
    <row r="467" spans="1:13" ht="13.5">
      <c r="A467" s="131"/>
      <c r="B467" s="131"/>
      <c r="C467" s="131"/>
      <c r="D467" s="131"/>
      <c r="E467" s="131"/>
      <c r="F467" s="131"/>
      <c r="G467" s="131"/>
      <c r="H467" s="131"/>
      <c r="I467" s="131"/>
      <c r="J467" s="131"/>
      <c r="K467" s="131"/>
      <c r="L467" s="131"/>
      <c r="M467" s="131"/>
    </row>
    <row r="468" spans="1:13" ht="13.5">
      <c r="A468" s="131"/>
      <c r="B468" s="131"/>
      <c r="C468" s="131"/>
      <c r="D468" s="131"/>
      <c r="E468" s="131"/>
      <c r="F468" s="131"/>
      <c r="G468" s="131"/>
      <c r="H468" s="131"/>
      <c r="I468" s="131"/>
      <c r="J468" s="131"/>
      <c r="K468" s="131"/>
      <c r="L468" s="131"/>
      <c r="M468" s="131"/>
    </row>
    <row r="469" spans="1:13" ht="13.5">
      <c r="A469" s="131"/>
      <c r="B469" s="131"/>
      <c r="C469" s="131"/>
      <c r="D469" s="131"/>
      <c r="E469" s="131"/>
      <c r="F469" s="131"/>
      <c r="G469" s="131"/>
      <c r="H469" s="131"/>
      <c r="I469" s="131"/>
      <c r="J469" s="131"/>
      <c r="K469" s="131"/>
      <c r="L469" s="131"/>
      <c r="M469" s="131"/>
    </row>
    <row r="470" spans="1:13" ht="13.5">
      <c r="A470" s="131"/>
      <c r="B470" s="131"/>
      <c r="C470" s="131"/>
      <c r="D470" s="131"/>
      <c r="E470" s="131"/>
      <c r="F470" s="131"/>
      <c r="G470" s="131"/>
      <c r="H470" s="131"/>
      <c r="I470" s="131"/>
      <c r="J470" s="131"/>
      <c r="K470" s="131"/>
      <c r="L470" s="131"/>
      <c r="M470" s="131"/>
    </row>
    <row r="471" spans="1:13" ht="13.5">
      <c r="A471" s="131"/>
      <c r="B471" s="131"/>
      <c r="C471" s="131"/>
      <c r="D471" s="131"/>
      <c r="E471" s="131"/>
      <c r="F471" s="131"/>
      <c r="G471" s="131"/>
      <c r="H471" s="131"/>
      <c r="I471" s="131"/>
      <c r="J471" s="131"/>
      <c r="K471" s="131"/>
      <c r="L471" s="131"/>
      <c r="M471" s="131"/>
    </row>
    <row r="472" spans="1:13" ht="13.5">
      <c r="A472" s="131"/>
      <c r="B472" s="131"/>
      <c r="C472" s="131"/>
      <c r="D472" s="131"/>
      <c r="E472" s="131"/>
      <c r="F472" s="131"/>
      <c r="G472" s="131"/>
      <c r="H472" s="131"/>
      <c r="I472" s="131"/>
      <c r="J472" s="131"/>
      <c r="K472" s="131"/>
      <c r="L472" s="131"/>
      <c r="M472" s="131"/>
    </row>
    <row r="473" spans="1:13" ht="13.5">
      <c r="A473" s="131"/>
      <c r="B473" s="131"/>
      <c r="C473" s="131"/>
      <c r="D473" s="131"/>
      <c r="E473" s="131"/>
      <c r="F473" s="131"/>
      <c r="G473" s="131"/>
      <c r="H473" s="131"/>
      <c r="I473" s="131"/>
      <c r="J473" s="131"/>
      <c r="K473" s="131"/>
      <c r="L473" s="131"/>
      <c r="M473" s="131"/>
    </row>
    <row r="474" spans="1:13" ht="13.5">
      <c r="A474" s="131"/>
      <c r="B474" s="131"/>
      <c r="C474" s="131"/>
      <c r="D474" s="131"/>
      <c r="E474" s="131"/>
      <c r="F474" s="131"/>
      <c r="G474" s="131"/>
      <c r="H474" s="131"/>
      <c r="I474" s="131"/>
      <c r="J474" s="131"/>
      <c r="K474" s="131"/>
      <c r="L474" s="131"/>
      <c r="M474" s="131"/>
    </row>
    <row r="475" spans="1:13" ht="13.5">
      <c r="A475" s="131"/>
      <c r="B475" s="131"/>
      <c r="C475" s="131"/>
      <c r="D475" s="131"/>
      <c r="E475" s="131"/>
      <c r="F475" s="131"/>
      <c r="G475" s="131"/>
      <c r="H475" s="131"/>
      <c r="I475" s="131"/>
      <c r="J475" s="131"/>
      <c r="K475" s="131"/>
      <c r="L475" s="131"/>
      <c r="M475" s="131"/>
    </row>
    <row r="476" spans="1:13" ht="13.5">
      <c r="A476" s="131"/>
      <c r="B476" s="131"/>
      <c r="C476" s="131"/>
      <c r="D476" s="131"/>
      <c r="E476" s="131"/>
      <c r="F476" s="131"/>
      <c r="G476" s="131"/>
      <c r="H476" s="131"/>
      <c r="I476" s="131"/>
      <c r="J476" s="131"/>
      <c r="K476" s="131"/>
      <c r="L476" s="131"/>
      <c r="M476" s="131"/>
    </row>
    <row r="477" spans="1:13" ht="13.5">
      <c r="A477" s="131"/>
      <c r="B477" s="131"/>
      <c r="C477" s="131"/>
      <c r="D477" s="131"/>
      <c r="E477" s="131"/>
      <c r="F477" s="131"/>
      <c r="G477" s="131"/>
      <c r="H477" s="131"/>
      <c r="I477" s="131"/>
      <c r="J477" s="131"/>
      <c r="K477" s="131"/>
      <c r="L477" s="131"/>
      <c r="M477" s="131"/>
    </row>
    <row r="478" spans="1:13" ht="13.5">
      <c r="A478" s="131"/>
      <c r="B478" s="131"/>
      <c r="C478" s="131"/>
      <c r="D478" s="131"/>
      <c r="E478" s="131"/>
      <c r="F478" s="131"/>
      <c r="G478" s="131"/>
      <c r="H478" s="131"/>
      <c r="I478" s="131"/>
      <c r="J478" s="131"/>
      <c r="K478" s="131"/>
      <c r="L478" s="131"/>
      <c r="M478" s="131"/>
    </row>
    <row r="479" spans="1:13" ht="13.5">
      <c r="A479" s="131"/>
      <c r="B479" s="131"/>
      <c r="C479" s="131"/>
      <c r="D479" s="131"/>
      <c r="E479" s="131"/>
      <c r="F479" s="131"/>
      <c r="G479" s="131"/>
      <c r="H479" s="131"/>
      <c r="I479" s="131"/>
      <c r="J479" s="131"/>
      <c r="K479" s="131"/>
      <c r="L479" s="131"/>
      <c r="M479" s="131"/>
    </row>
    <row r="480" spans="1:13" ht="13.5">
      <c r="A480" s="131"/>
      <c r="B480" s="131"/>
      <c r="C480" s="131"/>
      <c r="D480" s="131"/>
      <c r="E480" s="131"/>
      <c r="F480" s="131"/>
      <c r="G480" s="131"/>
      <c r="H480" s="131"/>
      <c r="I480" s="131"/>
      <c r="J480" s="131"/>
      <c r="K480" s="131"/>
      <c r="L480" s="131"/>
      <c r="M480" s="131"/>
    </row>
    <row r="481" spans="1:13" ht="13.5">
      <c r="A481" s="131"/>
      <c r="B481" s="131"/>
      <c r="C481" s="131"/>
      <c r="D481" s="131"/>
      <c r="E481" s="131"/>
      <c r="F481" s="131"/>
      <c r="G481" s="131"/>
      <c r="H481" s="131"/>
      <c r="I481" s="131"/>
      <c r="J481" s="131"/>
      <c r="K481" s="131"/>
      <c r="L481" s="131"/>
      <c r="M481" s="131"/>
    </row>
    <row r="482" spans="1:13" ht="13.5">
      <c r="A482" s="131"/>
      <c r="B482" s="131"/>
      <c r="C482" s="131"/>
      <c r="D482" s="131"/>
      <c r="E482" s="131"/>
      <c r="F482" s="131"/>
      <c r="G482" s="131"/>
      <c r="H482" s="131"/>
      <c r="I482" s="131"/>
      <c r="J482" s="131"/>
      <c r="K482" s="131"/>
      <c r="L482" s="131"/>
      <c r="M482" s="131"/>
    </row>
    <row r="483" spans="1:13" ht="13.5">
      <c r="A483" s="131"/>
      <c r="B483" s="131"/>
      <c r="C483" s="131"/>
      <c r="D483" s="131"/>
      <c r="E483" s="131"/>
      <c r="F483" s="131"/>
      <c r="G483" s="131"/>
      <c r="H483" s="131"/>
      <c r="I483" s="131"/>
      <c r="J483" s="131"/>
      <c r="K483" s="131"/>
      <c r="L483" s="131"/>
      <c r="M483" s="131"/>
    </row>
    <row r="484" spans="1:13" ht="13.5">
      <c r="A484" s="131"/>
      <c r="B484" s="131"/>
      <c r="C484" s="131"/>
      <c r="D484" s="131"/>
      <c r="E484" s="131"/>
      <c r="F484" s="131"/>
      <c r="G484" s="131"/>
      <c r="H484" s="131"/>
      <c r="I484" s="131"/>
      <c r="J484" s="131"/>
      <c r="K484" s="131"/>
      <c r="L484" s="131"/>
      <c r="M484" s="131"/>
    </row>
    <row r="485" spans="1:13" ht="13.5">
      <c r="A485" s="131"/>
      <c r="B485" s="131"/>
      <c r="C485" s="131"/>
      <c r="D485" s="131"/>
      <c r="E485" s="131"/>
      <c r="F485" s="131"/>
      <c r="G485" s="131"/>
      <c r="H485" s="131"/>
      <c r="I485" s="131"/>
      <c r="J485" s="131"/>
      <c r="K485" s="131"/>
      <c r="L485" s="131"/>
      <c r="M485" s="131"/>
    </row>
    <row r="486" spans="1:13" ht="13.5">
      <c r="A486" s="131"/>
      <c r="B486" s="131"/>
      <c r="C486" s="131"/>
      <c r="D486" s="131"/>
      <c r="E486" s="131"/>
      <c r="F486" s="131"/>
      <c r="G486" s="131"/>
      <c r="H486" s="131"/>
      <c r="I486" s="131"/>
      <c r="J486" s="131"/>
      <c r="K486" s="131"/>
      <c r="L486" s="131"/>
      <c r="M486" s="131"/>
    </row>
    <row r="487" spans="1:13" ht="13.5">
      <c r="A487" s="131"/>
      <c r="B487" s="131"/>
      <c r="C487" s="131"/>
      <c r="D487" s="131"/>
      <c r="E487" s="131"/>
      <c r="F487" s="131"/>
      <c r="G487" s="131"/>
      <c r="H487" s="131"/>
      <c r="I487" s="131"/>
      <c r="J487" s="131"/>
      <c r="K487" s="131"/>
      <c r="L487" s="131"/>
      <c r="M487" s="131"/>
    </row>
    <row r="488" spans="1:13" ht="13.5">
      <c r="A488" s="131"/>
      <c r="B488" s="131"/>
      <c r="C488" s="131"/>
      <c r="D488" s="131"/>
      <c r="E488" s="131"/>
      <c r="F488" s="131"/>
      <c r="G488" s="131"/>
      <c r="H488" s="131"/>
      <c r="I488" s="131"/>
      <c r="J488" s="131"/>
      <c r="K488" s="131"/>
      <c r="L488" s="131"/>
      <c r="M488" s="131"/>
    </row>
    <row r="489" spans="1:13" ht="13.5">
      <c r="A489" s="131"/>
      <c r="B489" s="131"/>
      <c r="C489" s="131"/>
      <c r="D489" s="131"/>
      <c r="E489" s="131"/>
      <c r="F489" s="131"/>
      <c r="G489" s="131"/>
      <c r="H489" s="131"/>
      <c r="I489" s="131"/>
      <c r="J489" s="131"/>
      <c r="K489" s="131"/>
      <c r="L489" s="131"/>
      <c r="M489" s="131"/>
    </row>
    <row r="490" spans="1:13" ht="13.5">
      <c r="A490" s="131"/>
      <c r="B490" s="131"/>
      <c r="C490" s="131"/>
      <c r="D490" s="131"/>
      <c r="E490" s="131"/>
      <c r="F490" s="131"/>
      <c r="G490" s="131"/>
      <c r="H490" s="131"/>
      <c r="I490" s="131"/>
      <c r="J490" s="131"/>
      <c r="K490" s="131"/>
      <c r="L490" s="131"/>
      <c r="M490" s="131"/>
    </row>
    <row r="491" spans="1:13" ht="13.5">
      <c r="A491" s="131"/>
      <c r="B491" s="131"/>
      <c r="C491" s="131"/>
      <c r="D491" s="131"/>
      <c r="E491" s="131"/>
      <c r="F491" s="131"/>
      <c r="G491" s="131"/>
      <c r="H491" s="131"/>
      <c r="I491" s="131"/>
      <c r="J491" s="131"/>
      <c r="K491" s="131"/>
      <c r="L491" s="131"/>
      <c r="M491" s="131"/>
    </row>
    <row r="492" spans="1:13" ht="13.5">
      <c r="A492" s="131"/>
      <c r="B492" s="131"/>
      <c r="C492" s="131"/>
      <c r="D492" s="131"/>
      <c r="E492" s="131"/>
      <c r="F492" s="131"/>
      <c r="G492" s="131"/>
      <c r="H492" s="131"/>
      <c r="I492" s="131"/>
      <c r="J492" s="131"/>
      <c r="K492" s="131"/>
      <c r="L492" s="131"/>
      <c r="M492" s="131"/>
    </row>
    <row r="493" spans="1:13" ht="13.5">
      <c r="A493" s="131"/>
      <c r="B493" s="131"/>
      <c r="C493" s="131"/>
      <c r="D493" s="131"/>
      <c r="E493" s="131"/>
      <c r="F493" s="131"/>
      <c r="G493" s="131"/>
      <c r="H493" s="131"/>
      <c r="I493" s="131"/>
      <c r="J493" s="131"/>
      <c r="K493" s="131"/>
      <c r="L493" s="131"/>
      <c r="M493" s="131"/>
    </row>
    <row r="494" spans="1:13" ht="13.5">
      <c r="A494" s="131"/>
      <c r="B494" s="131"/>
      <c r="C494" s="131"/>
      <c r="D494" s="131"/>
      <c r="E494" s="131"/>
      <c r="F494" s="131"/>
      <c r="G494" s="131"/>
      <c r="H494" s="131"/>
      <c r="I494" s="131"/>
      <c r="J494" s="131"/>
      <c r="K494" s="131"/>
      <c r="L494" s="131"/>
      <c r="M494" s="131"/>
    </row>
    <row r="495" spans="1:13" ht="13.5">
      <c r="A495" s="131"/>
      <c r="B495" s="131"/>
      <c r="C495" s="131"/>
      <c r="D495" s="131"/>
      <c r="E495" s="131"/>
      <c r="F495" s="131"/>
      <c r="G495" s="131"/>
      <c r="H495" s="131"/>
      <c r="I495" s="131"/>
      <c r="J495" s="131"/>
      <c r="K495" s="131"/>
      <c r="L495" s="131"/>
      <c r="M495" s="131"/>
    </row>
    <row r="496" spans="1:13" ht="13.5">
      <c r="A496" s="131"/>
      <c r="B496" s="131"/>
      <c r="C496" s="131"/>
      <c r="D496" s="131"/>
      <c r="E496" s="131"/>
      <c r="F496" s="131"/>
      <c r="G496" s="131"/>
      <c r="H496" s="131"/>
      <c r="I496" s="131"/>
      <c r="J496" s="131"/>
      <c r="K496" s="131"/>
      <c r="L496" s="131"/>
      <c r="M496" s="131"/>
    </row>
    <row r="497" spans="1:13" ht="13.5">
      <c r="A497" s="131"/>
      <c r="B497" s="131"/>
      <c r="C497" s="131"/>
      <c r="D497" s="131"/>
      <c r="E497" s="131"/>
      <c r="F497" s="131"/>
      <c r="G497" s="131"/>
      <c r="H497" s="131"/>
      <c r="I497" s="131"/>
      <c r="J497" s="131"/>
      <c r="K497" s="131"/>
      <c r="L497" s="131"/>
      <c r="M497" s="131"/>
    </row>
    <row r="498" spans="1:13" ht="13.5">
      <c r="A498" s="131"/>
      <c r="B498" s="131"/>
      <c r="C498" s="131"/>
      <c r="D498" s="131"/>
      <c r="E498" s="131"/>
      <c r="F498" s="131"/>
      <c r="G498" s="131"/>
      <c r="H498" s="131"/>
      <c r="I498" s="131"/>
      <c r="J498" s="131"/>
      <c r="K498" s="131"/>
      <c r="L498" s="131"/>
      <c r="M498" s="131"/>
    </row>
    <row r="499" spans="1:13" ht="13.5">
      <c r="A499" s="131"/>
      <c r="B499" s="131"/>
      <c r="C499" s="131"/>
      <c r="D499" s="131"/>
      <c r="E499" s="131"/>
      <c r="F499" s="131"/>
      <c r="G499" s="131"/>
      <c r="H499" s="131"/>
      <c r="I499" s="131"/>
      <c r="J499" s="131"/>
      <c r="K499" s="131"/>
      <c r="L499" s="131"/>
      <c r="M499" s="131"/>
    </row>
    <row r="500" spans="1:13" ht="13.5">
      <c r="A500" s="131"/>
      <c r="B500" s="131"/>
      <c r="C500" s="131"/>
      <c r="D500" s="131"/>
      <c r="E500" s="131"/>
      <c r="F500" s="131"/>
      <c r="G500" s="131"/>
      <c r="H500" s="131"/>
      <c r="I500" s="131"/>
      <c r="J500" s="131"/>
      <c r="K500" s="131"/>
      <c r="L500" s="131"/>
      <c r="M500" s="131"/>
    </row>
    <row r="501" spans="1:13" ht="13.5">
      <c r="A501" s="131"/>
      <c r="B501" s="131"/>
      <c r="C501" s="131"/>
      <c r="D501" s="131"/>
      <c r="E501" s="131"/>
      <c r="F501" s="131"/>
      <c r="G501" s="131"/>
      <c r="H501" s="131"/>
      <c r="I501" s="131"/>
      <c r="J501" s="131"/>
      <c r="K501" s="131"/>
      <c r="L501" s="131"/>
      <c r="M501" s="131"/>
    </row>
    <row r="502" spans="1:13" ht="13.5">
      <c r="A502" s="131"/>
      <c r="B502" s="131"/>
      <c r="C502" s="131"/>
      <c r="D502" s="131"/>
      <c r="E502" s="131"/>
      <c r="F502" s="131"/>
      <c r="G502" s="131"/>
      <c r="H502" s="131"/>
      <c r="I502" s="131"/>
      <c r="J502" s="131"/>
      <c r="K502" s="131"/>
      <c r="L502" s="131"/>
      <c r="M502" s="131"/>
    </row>
    <row r="503" spans="1:13" ht="13.5">
      <c r="A503" s="131"/>
      <c r="B503" s="131"/>
      <c r="C503" s="131"/>
      <c r="D503" s="131"/>
      <c r="E503" s="131"/>
      <c r="F503" s="131"/>
      <c r="G503" s="131"/>
      <c r="H503" s="131"/>
      <c r="I503" s="131"/>
      <c r="J503" s="131"/>
      <c r="K503" s="131"/>
      <c r="L503" s="131"/>
      <c r="M503" s="131"/>
    </row>
    <row r="504" spans="1:13" ht="13.5">
      <c r="A504" s="131"/>
      <c r="B504" s="131"/>
      <c r="C504" s="131"/>
      <c r="D504" s="131"/>
      <c r="E504" s="131"/>
      <c r="F504" s="131"/>
      <c r="G504" s="131"/>
      <c r="H504" s="131"/>
      <c r="I504" s="131"/>
      <c r="J504" s="131"/>
      <c r="K504" s="131"/>
      <c r="L504" s="131"/>
      <c r="M504" s="131"/>
    </row>
    <row r="505" spans="1:13" ht="13.5">
      <c r="A505" s="131"/>
      <c r="B505" s="131"/>
      <c r="C505" s="131"/>
      <c r="D505" s="131"/>
      <c r="E505" s="131"/>
      <c r="F505" s="131"/>
      <c r="G505" s="131"/>
      <c r="H505" s="131"/>
      <c r="I505" s="131"/>
      <c r="J505" s="131"/>
      <c r="K505" s="131"/>
      <c r="L505" s="131"/>
      <c r="M505" s="131"/>
    </row>
    <row r="506" spans="1:13" ht="13.5">
      <c r="A506" s="131"/>
      <c r="B506" s="131"/>
      <c r="C506" s="131"/>
      <c r="D506" s="131"/>
      <c r="E506" s="131"/>
      <c r="F506" s="131"/>
      <c r="G506" s="131"/>
      <c r="H506" s="131"/>
      <c r="I506" s="131"/>
      <c r="J506" s="131"/>
      <c r="K506" s="131"/>
      <c r="L506" s="131"/>
      <c r="M506" s="131"/>
    </row>
    <row r="507" spans="1:13" ht="13.5">
      <c r="A507" s="131"/>
      <c r="B507" s="131"/>
      <c r="C507" s="131"/>
      <c r="D507" s="131"/>
      <c r="E507" s="131"/>
      <c r="F507" s="131"/>
      <c r="G507" s="131"/>
      <c r="H507" s="131"/>
      <c r="I507" s="131"/>
      <c r="J507" s="131"/>
      <c r="K507" s="131"/>
      <c r="L507" s="131"/>
      <c r="M507" s="131"/>
    </row>
    <row r="508" spans="1:13" ht="13.5">
      <c r="A508" s="131"/>
      <c r="B508" s="131"/>
      <c r="C508" s="131"/>
      <c r="D508" s="131"/>
      <c r="E508" s="131"/>
      <c r="F508" s="131"/>
      <c r="G508" s="131"/>
      <c r="H508" s="131"/>
      <c r="I508" s="131"/>
      <c r="J508" s="131"/>
      <c r="K508" s="131"/>
      <c r="L508" s="131"/>
      <c r="M508" s="131"/>
    </row>
    <row r="509" spans="1:13" ht="13.5">
      <c r="A509" s="131"/>
      <c r="B509" s="131"/>
      <c r="C509" s="131"/>
      <c r="D509" s="131"/>
      <c r="E509" s="131"/>
      <c r="F509" s="131"/>
      <c r="G509" s="131"/>
      <c r="H509" s="131"/>
      <c r="I509" s="131"/>
      <c r="J509" s="131"/>
      <c r="K509" s="131"/>
      <c r="L509" s="131"/>
      <c r="M509" s="131"/>
    </row>
    <row r="510" spans="1:13" ht="13.5">
      <c r="A510" s="131"/>
      <c r="B510" s="131"/>
      <c r="C510" s="131"/>
      <c r="D510" s="131"/>
      <c r="E510" s="131"/>
      <c r="F510" s="131"/>
      <c r="G510" s="131"/>
      <c r="H510" s="131"/>
      <c r="I510" s="131"/>
      <c r="J510" s="131"/>
      <c r="K510" s="131"/>
      <c r="L510" s="131"/>
      <c r="M510" s="131"/>
    </row>
    <row r="511" spans="1:13" ht="13.5">
      <c r="A511" s="131"/>
      <c r="B511" s="131"/>
      <c r="C511" s="131"/>
      <c r="D511" s="131"/>
      <c r="E511" s="131"/>
      <c r="F511" s="131"/>
      <c r="G511" s="131"/>
      <c r="H511" s="131"/>
      <c r="I511" s="131"/>
      <c r="J511" s="131"/>
      <c r="K511" s="131"/>
      <c r="L511" s="131"/>
      <c r="M511" s="131"/>
    </row>
    <row r="512" spans="1:13" ht="13.5">
      <c r="A512" s="131"/>
      <c r="B512" s="131"/>
      <c r="C512" s="131"/>
      <c r="D512" s="131"/>
      <c r="E512" s="131"/>
      <c r="F512" s="131"/>
      <c r="G512" s="131"/>
      <c r="H512" s="131"/>
      <c r="I512" s="131"/>
      <c r="J512" s="131"/>
      <c r="K512" s="131"/>
      <c r="L512" s="131"/>
      <c r="M512" s="131"/>
    </row>
    <row r="513" spans="1:13" ht="13.5">
      <c r="A513" s="131"/>
      <c r="B513" s="131"/>
      <c r="C513" s="131"/>
      <c r="D513" s="131"/>
      <c r="E513" s="131"/>
      <c r="F513" s="131"/>
      <c r="G513" s="131"/>
      <c r="H513" s="131"/>
      <c r="I513" s="131"/>
      <c r="J513" s="131"/>
      <c r="K513" s="131"/>
      <c r="L513" s="131"/>
      <c r="M513" s="131"/>
    </row>
    <row r="514" spans="1:13" ht="13.5">
      <c r="A514" s="131"/>
      <c r="B514" s="131"/>
      <c r="C514" s="131"/>
      <c r="D514" s="131"/>
      <c r="E514" s="131"/>
      <c r="F514" s="131"/>
      <c r="G514" s="131"/>
      <c r="H514" s="131"/>
      <c r="I514" s="131"/>
      <c r="J514" s="131"/>
      <c r="K514" s="131"/>
      <c r="L514" s="131"/>
      <c r="M514" s="131"/>
    </row>
    <row r="515" spans="1:13" ht="13.5">
      <c r="A515" s="131"/>
      <c r="B515" s="131"/>
      <c r="C515" s="131"/>
      <c r="D515" s="131"/>
      <c r="E515" s="131"/>
      <c r="F515" s="131"/>
      <c r="G515" s="131"/>
      <c r="H515" s="131"/>
      <c r="I515" s="131"/>
      <c r="J515" s="131"/>
      <c r="K515" s="131"/>
      <c r="L515" s="131"/>
      <c r="M515" s="131"/>
    </row>
    <row r="516" spans="1:13" ht="13.5">
      <c r="A516" s="131"/>
      <c r="B516" s="131"/>
      <c r="C516" s="131"/>
      <c r="D516" s="131"/>
      <c r="E516" s="131"/>
      <c r="F516" s="131"/>
      <c r="G516" s="131"/>
      <c r="H516" s="131"/>
      <c r="I516" s="131"/>
      <c r="J516" s="131"/>
      <c r="K516" s="131"/>
      <c r="L516" s="131"/>
      <c r="M516" s="131"/>
    </row>
    <row r="517" spans="1:13" ht="13.5">
      <c r="A517" s="131"/>
      <c r="B517" s="131"/>
      <c r="C517" s="131"/>
      <c r="D517" s="131"/>
      <c r="E517" s="131"/>
      <c r="F517" s="131"/>
      <c r="G517" s="131"/>
      <c r="H517" s="131"/>
      <c r="I517" s="131"/>
      <c r="J517" s="131"/>
      <c r="K517" s="131"/>
      <c r="L517" s="131"/>
      <c r="M517" s="131"/>
    </row>
    <row r="518" spans="1:13" ht="13.5">
      <c r="A518" s="131"/>
      <c r="B518" s="131"/>
      <c r="C518" s="131"/>
      <c r="D518" s="131"/>
      <c r="E518" s="131"/>
      <c r="F518" s="131"/>
      <c r="G518" s="131"/>
      <c r="H518" s="131"/>
      <c r="I518" s="131"/>
      <c r="J518" s="131"/>
      <c r="K518" s="131"/>
      <c r="L518" s="131"/>
      <c r="M518" s="131"/>
    </row>
    <row r="519" spans="1:13" ht="13.5">
      <c r="A519" s="131"/>
      <c r="B519" s="131"/>
      <c r="C519" s="131"/>
      <c r="D519" s="131"/>
      <c r="E519" s="131"/>
      <c r="F519" s="131"/>
      <c r="G519" s="131"/>
      <c r="H519" s="131"/>
      <c r="I519" s="131"/>
      <c r="J519" s="131"/>
      <c r="K519" s="131"/>
      <c r="L519" s="131"/>
      <c r="M519" s="131"/>
    </row>
    <row r="520" spans="1:13" ht="13.5">
      <c r="A520" s="131"/>
      <c r="B520" s="131"/>
      <c r="C520" s="131"/>
      <c r="D520" s="131"/>
      <c r="E520" s="131"/>
      <c r="F520" s="131"/>
      <c r="G520" s="131"/>
      <c r="H520" s="131"/>
      <c r="I520" s="131"/>
      <c r="J520" s="131"/>
      <c r="K520" s="131"/>
      <c r="L520" s="131"/>
      <c r="M520" s="131"/>
    </row>
    <row r="521" spans="1:13" ht="13.5">
      <c r="A521" s="131"/>
      <c r="B521" s="131"/>
      <c r="C521" s="131"/>
      <c r="D521" s="131"/>
      <c r="E521" s="131"/>
      <c r="F521" s="131"/>
      <c r="G521" s="131"/>
      <c r="H521" s="131"/>
      <c r="I521" s="131"/>
      <c r="J521" s="131"/>
      <c r="K521" s="131"/>
      <c r="L521" s="131"/>
      <c r="M521" s="131"/>
    </row>
    <row r="522" spans="1:13" ht="13.5">
      <c r="A522" s="131"/>
      <c r="B522" s="131"/>
      <c r="C522" s="131"/>
      <c r="D522" s="131"/>
      <c r="E522" s="131"/>
      <c r="F522" s="131"/>
      <c r="G522" s="131"/>
      <c r="H522" s="131"/>
      <c r="I522" s="131"/>
      <c r="J522" s="131"/>
      <c r="K522" s="131"/>
      <c r="L522" s="131"/>
      <c r="M522" s="131"/>
    </row>
    <row r="523" spans="1:13" ht="13.5">
      <c r="A523" s="131"/>
      <c r="B523" s="131"/>
      <c r="C523" s="131"/>
      <c r="D523" s="131"/>
      <c r="E523" s="131"/>
      <c r="F523" s="131"/>
      <c r="G523" s="131"/>
      <c r="H523" s="131"/>
      <c r="I523" s="131"/>
      <c r="J523" s="131"/>
      <c r="K523" s="131"/>
      <c r="L523" s="131"/>
      <c r="M523" s="131"/>
    </row>
    <row r="524" spans="1:13" ht="13.5">
      <c r="A524" s="131"/>
      <c r="B524" s="131"/>
      <c r="C524" s="131"/>
      <c r="D524" s="131"/>
      <c r="E524" s="131"/>
      <c r="F524" s="131"/>
      <c r="G524" s="131"/>
      <c r="H524" s="131"/>
      <c r="I524" s="131"/>
      <c r="J524" s="131"/>
      <c r="K524" s="131"/>
      <c r="L524" s="131"/>
      <c r="M524" s="131"/>
    </row>
    <row r="525" spans="1:13" ht="13.5">
      <c r="A525" s="131"/>
      <c r="B525" s="131"/>
      <c r="C525" s="131"/>
      <c r="D525" s="131"/>
      <c r="E525" s="131"/>
      <c r="F525" s="131"/>
      <c r="G525" s="131"/>
      <c r="H525" s="131"/>
      <c r="I525" s="131"/>
      <c r="J525" s="131"/>
      <c r="K525" s="131"/>
      <c r="L525" s="131"/>
      <c r="M525" s="131"/>
    </row>
    <row r="526" spans="1:13" ht="13.5">
      <c r="A526" s="131"/>
      <c r="B526" s="131"/>
      <c r="C526" s="131"/>
      <c r="D526" s="131"/>
      <c r="E526" s="131"/>
      <c r="F526" s="131"/>
      <c r="G526" s="131"/>
      <c r="H526" s="131"/>
      <c r="I526" s="131"/>
      <c r="J526" s="131"/>
      <c r="K526" s="131"/>
      <c r="L526" s="131"/>
      <c r="M526" s="131"/>
    </row>
  </sheetData>
  <mergeCells count="5">
    <mergeCell ref="A1:G1"/>
    <mergeCell ref="J34:K34"/>
    <mergeCell ref="E43:F43"/>
    <mergeCell ref="J45:K45"/>
    <mergeCell ref="C3:D3"/>
  </mergeCells>
  <printOptions/>
  <pageMargins left="0.75" right="0.75" top="1" bottom="1" header="0.512" footer="0.512"/>
  <pageSetup horizontalDpi="300" verticalDpi="300" orientation="portrait" paperSize="9" r:id="rId4"/>
  <drawing r:id="rId3"/>
  <legacyDrawing r:id="rId2"/>
  <oleObjects>
    <oleObject progId="Equation.3" shapeId="432064" r:id="rId1"/>
  </oleObjects>
</worksheet>
</file>

<file path=xl/worksheets/sheet14.xml><?xml version="1.0" encoding="utf-8"?>
<worksheet xmlns="http://schemas.openxmlformats.org/spreadsheetml/2006/main" xmlns:r="http://schemas.openxmlformats.org/officeDocument/2006/relationships">
  <dimension ref="A1:L51"/>
  <sheetViews>
    <sheetView workbookViewId="0" topLeftCell="A1">
      <selection activeCell="P15" sqref="P15"/>
    </sheetView>
  </sheetViews>
  <sheetFormatPr defaultColWidth="8.796875" defaultRowHeight="15"/>
  <cols>
    <col min="1" max="2" width="13" style="232" customWidth="1"/>
    <col min="3" max="3" width="14.59765625" style="232" customWidth="1"/>
    <col min="4" max="12" width="13" style="232" customWidth="1"/>
    <col min="13" max="16384" width="13" style="168" customWidth="1"/>
  </cols>
  <sheetData>
    <row r="1" spans="1:12" ht="35.25" customHeight="1">
      <c r="A1" s="408" t="s">
        <v>158</v>
      </c>
      <c r="B1" s="408"/>
      <c r="C1" s="408"/>
      <c r="D1" s="408"/>
      <c r="E1" s="408"/>
      <c r="F1" s="408"/>
      <c r="G1" s="408"/>
      <c r="H1" s="167"/>
      <c r="I1" s="167"/>
      <c r="J1" s="167"/>
      <c r="K1" s="167"/>
      <c r="L1" s="167"/>
    </row>
    <row r="2" spans="1:12" ht="15">
      <c r="A2" s="167"/>
      <c r="B2" s="167"/>
      <c r="C2" s="169" t="s">
        <v>209</v>
      </c>
      <c r="D2" s="170">
        <v>1</v>
      </c>
      <c r="E2" s="167"/>
      <c r="F2" s="169" t="s">
        <v>113</v>
      </c>
      <c r="G2" s="167"/>
      <c r="H2" s="167"/>
      <c r="I2" s="167"/>
      <c r="J2" s="167"/>
      <c r="K2" s="167"/>
      <c r="L2" s="167"/>
    </row>
    <row r="3" spans="1:12" ht="15">
      <c r="A3" s="167"/>
      <c r="B3" s="169" t="s">
        <v>114</v>
      </c>
      <c r="C3" s="171"/>
      <c r="D3" s="172"/>
      <c r="E3" s="173"/>
      <c r="F3" s="174">
        <v>10</v>
      </c>
      <c r="G3" s="167" t="s">
        <v>134</v>
      </c>
      <c r="H3" s="167"/>
      <c r="I3" s="167"/>
      <c r="J3" s="167"/>
      <c r="K3" s="167"/>
      <c r="L3" s="167"/>
    </row>
    <row r="4" spans="1:12" ht="15">
      <c r="A4" s="169" t="s">
        <v>115</v>
      </c>
      <c r="B4" s="169" t="s">
        <v>159</v>
      </c>
      <c r="C4" s="175" t="s">
        <v>135</v>
      </c>
      <c r="D4" s="169" t="s">
        <v>117</v>
      </c>
      <c r="E4" s="176" t="s">
        <v>160</v>
      </c>
      <c r="F4" s="169" t="s">
        <v>161</v>
      </c>
      <c r="G4" s="175" t="s">
        <v>162</v>
      </c>
      <c r="H4" s="167"/>
      <c r="I4" s="167"/>
      <c r="J4" s="167"/>
      <c r="K4" s="167"/>
      <c r="L4" s="167"/>
    </row>
    <row r="5" spans="1:12" ht="15">
      <c r="A5" s="169">
        <v>0</v>
      </c>
      <c r="B5" s="175">
        <v>1</v>
      </c>
      <c r="C5" s="177">
        <v>5.6</v>
      </c>
      <c r="D5" s="178">
        <f aca="true" t="shared" si="0" ref="D5:D40">C5*$D$2</f>
        <v>5.6</v>
      </c>
      <c r="E5" s="179">
        <f aca="true" t="shared" si="1" ref="E5:E40">-0.000001369933*D5^4+0.00008152592*D5^3-0.001860262*D5^2+0.02171496*D5+0.923902</f>
        <v>1.0001379555858432</v>
      </c>
      <c r="F5" s="180">
        <f aca="true" t="shared" si="2" ref="F5:F40">(0.00000000000366481*$F$3^5-0.0000000001658581*$F$3^4+0.000000001239625*$F$3^3+0.00000003772029*$F$3^2-0.0000005957955*$F$3+0.000001334675)*D5^4+(-0.0000000002213605*$F$3^5+0.00000001079672*$F$3^4-0.000000119602*$F$3^3-0.000001441351*$F$3^2+0.00003098387*$F$3-0.00007253421)*D5^3+(0.000000004737421*$F$3^5-0.0000002520745*$F$3^4+0.000003763697*$F$3^3+0.000008677057*$F$3^2-0.0005473025*$F$3+0.001385611)*D5^2+(-0.00000004738614*$F$3^5+0.000002874293*$F$3^4-0.00005844102*$F$3^3+0.0003190657*$F$3^2+0.003135415*$F$3-0.01027622)*D5+(-0.0000009021477*$F$3^4+0.00005223961*$F$3^3-0.0005558967*$F$3^2-0.03023207*$F$3+1.094951)</f>
        <v>0.8465344603154303</v>
      </c>
      <c r="G5" s="180">
        <f aca="true" t="shared" si="3" ref="G5:G40">E5*F5</f>
        <v>0.8466512444728396</v>
      </c>
      <c r="H5" s="167"/>
      <c r="I5" s="167"/>
      <c r="J5" s="167"/>
      <c r="K5" s="167"/>
      <c r="L5" s="167"/>
    </row>
    <row r="6" spans="1:12" ht="15">
      <c r="A6" s="169">
        <v>10</v>
      </c>
      <c r="B6" s="175">
        <v>2</v>
      </c>
      <c r="C6" s="177">
        <v>5.6</v>
      </c>
      <c r="D6" s="178">
        <f t="shared" si="0"/>
        <v>5.6</v>
      </c>
      <c r="E6" s="179">
        <f t="shared" si="1"/>
        <v>1.0001379555858432</v>
      </c>
      <c r="F6" s="180">
        <f t="shared" si="2"/>
        <v>0.8465344603154303</v>
      </c>
      <c r="G6" s="180">
        <f t="shared" si="3"/>
        <v>0.8466512444728396</v>
      </c>
      <c r="H6" s="167"/>
      <c r="I6" s="167"/>
      <c r="J6" s="167"/>
      <c r="K6" s="167"/>
      <c r="L6" s="167"/>
    </row>
    <row r="7" spans="1:12" ht="15">
      <c r="A7" s="169">
        <v>20</v>
      </c>
      <c r="B7" s="175">
        <v>3</v>
      </c>
      <c r="C7" s="177">
        <v>6</v>
      </c>
      <c r="D7" s="178">
        <f t="shared" si="0"/>
        <v>6</v>
      </c>
      <c r="E7" s="179">
        <f t="shared" si="1"/>
        <v>1.0030564935519999</v>
      </c>
      <c r="F7" s="180">
        <f t="shared" si="2"/>
        <v>0.849095883544</v>
      </c>
      <c r="G7" s="180">
        <f t="shared" si="3"/>
        <v>0.8516911396370819</v>
      </c>
      <c r="H7" s="167"/>
      <c r="I7" s="167"/>
      <c r="J7" s="167"/>
      <c r="K7" s="167"/>
      <c r="L7" s="167"/>
    </row>
    <row r="8" spans="1:12" ht="15">
      <c r="A8" s="169">
        <v>30</v>
      </c>
      <c r="B8" s="175">
        <v>4</v>
      </c>
      <c r="C8" s="177">
        <v>6</v>
      </c>
      <c r="D8" s="178">
        <f t="shared" si="0"/>
        <v>6</v>
      </c>
      <c r="E8" s="179">
        <f t="shared" si="1"/>
        <v>1.0030564935519999</v>
      </c>
      <c r="F8" s="180">
        <f t="shared" si="2"/>
        <v>0.849095883544</v>
      </c>
      <c r="G8" s="180">
        <f t="shared" si="3"/>
        <v>0.8516911396370819</v>
      </c>
      <c r="H8" s="167"/>
      <c r="I8" s="167"/>
      <c r="J8" s="167"/>
      <c r="K8" s="167"/>
      <c r="L8" s="167"/>
    </row>
    <row r="9" spans="1:12" ht="15">
      <c r="A9" s="169">
        <v>40</v>
      </c>
      <c r="B9" s="175">
        <v>5</v>
      </c>
      <c r="C9" s="177">
        <v>6</v>
      </c>
      <c r="D9" s="178">
        <f t="shared" si="0"/>
        <v>6</v>
      </c>
      <c r="E9" s="179">
        <f t="shared" si="1"/>
        <v>1.0030564935519999</v>
      </c>
      <c r="F9" s="180">
        <f t="shared" si="2"/>
        <v>0.849095883544</v>
      </c>
      <c r="G9" s="180">
        <f t="shared" si="3"/>
        <v>0.8516911396370819</v>
      </c>
      <c r="H9" s="167"/>
      <c r="I9" s="167"/>
      <c r="J9" s="167"/>
      <c r="K9" s="167"/>
      <c r="L9" s="167"/>
    </row>
    <row r="10" spans="1:12" ht="15">
      <c r="A10" s="169">
        <v>50</v>
      </c>
      <c r="B10" s="175">
        <v>6</v>
      </c>
      <c r="C10" s="177">
        <v>7</v>
      </c>
      <c r="D10" s="178">
        <f t="shared" si="0"/>
        <v>7</v>
      </c>
      <c r="E10" s="179">
        <f t="shared" si="1"/>
        <v>1.0094280634269999</v>
      </c>
      <c r="F10" s="180">
        <f t="shared" si="2"/>
        <v>0.854649492294</v>
      </c>
      <c r="G10" s="180">
        <f t="shared" si="3"/>
        <v>0.862707181915201</v>
      </c>
      <c r="H10" s="167"/>
      <c r="I10" s="167"/>
      <c r="J10" s="167"/>
      <c r="K10" s="167"/>
      <c r="L10" s="167"/>
    </row>
    <row r="11" spans="1:12" ht="15">
      <c r="A11" s="169">
        <v>60</v>
      </c>
      <c r="B11" s="175">
        <v>7</v>
      </c>
      <c r="C11" s="177">
        <v>7</v>
      </c>
      <c r="D11" s="178">
        <f t="shared" si="0"/>
        <v>7</v>
      </c>
      <c r="E11" s="179">
        <f t="shared" si="1"/>
        <v>1.0094280634269999</v>
      </c>
      <c r="F11" s="180">
        <f t="shared" si="2"/>
        <v>0.854649492294</v>
      </c>
      <c r="G11" s="180">
        <f t="shared" si="3"/>
        <v>0.862707181915201</v>
      </c>
      <c r="H11" s="167"/>
      <c r="I11" s="167"/>
      <c r="J11" s="167"/>
      <c r="K11" s="167"/>
      <c r="L11" s="167"/>
    </row>
    <row r="12" spans="1:12" ht="15">
      <c r="A12" s="169">
        <v>70</v>
      </c>
      <c r="B12" s="175">
        <v>8</v>
      </c>
      <c r="C12" s="177">
        <v>7</v>
      </c>
      <c r="D12" s="178">
        <f t="shared" si="0"/>
        <v>7</v>
      </c>
      <c r="E12" s="179">
        <f t="shared" si="1"/>
        <v>1.0094280634269999</v>
      </c>
      <c r="F12" s="180">
        <f t="shared" si="2"/>
        <v>0.854649492294</v>
      </c>
      <c r="G12" s="180">
        <f t="shared" si="3"/>
        <v>0.862707181915201</v>
      </c>
      <c r="H12" s="167"/>
      <c r="I12" s="167"/>
      <c r="J12" s="167"/>
      <c r="K12" s="167"/>
      <c r="L12" s="167"/>
    </row>
    <row r="13" spans="1:12" ht="15">
      <c r="A13" s="169">
        <v>80</v>
      </c>
      <c r="B13" s="175">
        <v>9</v>
      </c>
      <c r="C13" s="177">
        <v>7</v>
      </c>
      <c r="D13" s="178">
        <f t="shared" si="0"/>
        <v>7</v>
      </c>
      <c r="E13" s="179">
        <f t="shared" si="1"/>
        <v>1.0094280634269999</v>
      </c>
      <c r="F13" s="180">
        <f t="shared" si="2"/>
        <v>0.854649492294</v>
      </c>
      <c r="G13" s="180">
        <f t="shared" si="3"/>
        <v>0.862707181915201</v>
      </c>
      <c r="H13" s="167"/>
      <c r="I13" s="167"/>
      <c r="J13" s="167"/>
      <c r="K13" s="167"/>
      <c r="L13" s="167"/>
    </row>
    <row r="14" spans="1:12" ht="15">
      <c r="A14" s="169">
        <v>90</v>
      </c>
      <c r="B14" s="175">
        <v>10</v>
      </c>
      <c r="C14" s="177">
        <v>8</v>
      </c>
      <c r="D14" s="178">
        <f t="shared" si="0"/>
        <v>8</v>
      </c>
      <c r="E14" s="179">
        <f t="shared" si="1"/>
        <v>1.014694937472</v>
      </c>
      <c r="F14" s="180">
        <f t="shared" si="2"/>
        <v>0.859158612984</v>
      </c>
      <c r="G14" s="180">
        <f t="shared" si="3"/>
        <v>0.8717838950803302</v>
      </c>
      <c r="H14" s="167"/>
      <c r="I14" s="167"/>
      <c r="J14" s="167"/>
      <c r="K14" s="167"/>
      <c r="L14" s="167"/>
    </row>
    <row r="15" spans="1:12" ht="15">
      <c r="A15" s="169">
        <v>100</v>
      </c>
      <c r="B15" s="175">
        <v>11</v>
      </c>
      <c r="C15" s="177">
        <v>8</v>
      </c>
      <c r="D15" s="178">
        <f t="shared" si="0"/>
        <v>8</v>
      </c>
      <c r="E15" s="179">
        <f t="shared" si="1"/>
        <v>1.014694937472</v>
      </c>
      <c r="F15" s="180">
        <f t="shared" si="2"/>
        <v>0.859158612984</v>
      </c>
      <c r="G15" s="180">
        <f t="shared" si="3"/>
        <v>0.8717838950803302</v>
      </c>
      <c r="H15" s="167"/>
      <c r="I15" s="167"/>
      <c r="J15" s="167"/>
      <c r="K15" s="167"/>
      <c r="L15" s="167"/>
    </row>
    <row r="16" spans="1:12" ht="15">
      <c r="A16" s="169">
        <v>110</v>
      </c>
      <c r="B16" s="175">
        <v>12</v>
      </c>
      <c r="C16" s="177">
        <v>8</v>
      </c>
      <c r="D16" s="178">
        <f t="shared" si="0"/>
        <v>8</v>
      </c>
      <c r="E16" s="179">
        <f t="shared" si="1"/>
        <v>1.014694937472</v>
      </c>
      <c r="F16" s="180">
        <f t="shared" si="2"/>
        <v>0.859158612984</v>
      </c>
      <c r="G16" s="180">
        <f t="shared" si="3"/>
        <v>0.8717838950803302</v>
      </c>
      <c r="H16" s="167"/>
      <c r="I16" s="167"/>
      <c r="J16" s="167"/>
      <c r="K16" s="167"/>
      <c r="L16" s="167"/>
    </row>
    <row r="17" spans="1:12" ht="15">
      <c r="A17" s="169">
        <v>120</v>
      </c>
      <c r="B17" s="175">
        <v>13</v>
      </c>
      <c r="C17" s="177">
        <v>8</v>
      </c>
      <c r="D17" s="178">
        <f t="shared" si="0"/>
        <v>8</v>
      </c>
      <c r="E17" s="179">
        <f t="shared" si="1"/>
        <v>1.014694937472</v>
      </c>
      <c r="F17" s="180">
        <f t="shared" si="2"/>
        <v>0.859158612984</v>
      </c>
      <c r="G17" s="180">
        <f t="shared" si="3"/>
        <v>0.8717838950803302</v>
      </c>
      <c r="H17" s="167"/>
      <c r="I17" s="167"/>
      <c r="J17" s="167"/>
      <c r="K17" s="167"/>
      <c r="L17" s="167"/>
    </row>
    <row r="18" spans="1:12" ht="15">
      <c r="A18" s="169">
        <v>130</v>
      </c>
      <c r="B18" s="175">
        <v>14</v>
      </c>
      <c r="C18" s="177">
        <v>8</v>
      </c>
      <c r="D18" s="178">
        <f t="shared" si="0"/>
        <v>8</v>
      </c>
      <c r="E18" s="179">
        <f t="shared" si="1"/>
        <v>1.014694937472</v>
      </c>
      <c r="F18" s="180">
        <f t="shared" si="2"/>
        <v>0.859158612984</v>
      </c>
      <c r="G18" s="180">
        <f t="shared" si="3"/>
        <v>0.8717838950803302</v>
      </c>
      <c r="H18" s="167"/>
      <c r="I18" s="167"/>
      <c r="J18" s="167"/>
      <c r="K18" s="167"/>
      <c r="L18" s="167"/>
    </row>
    <row r="19" spans="1:12" ht="15">
      <c r="A19" s="169">
        <v>140</v>
      </c>
      <c r="B19" s="175">
        <v>15</v>
      </c>
      <c r="C19" s="177">
        <v>7</v>
      </c>
      <c r="D19" s="178">
        <f t="shared" si="0"/>
        <v>7</v>
      </c>
      <c r="E19" s="179">
        <f t="shared" si="1"/>
        <v>1.0094280634269999</v>
      </c>
      <c r="F19" s="180">
        <f t="shared" si="2"/>
        <v>0.854649492294</v>
      </c>
      <c r="G19" s="180">
        <f t="shared" si="3"/>
        <v>0.862707181915201</v>
      </c>
      <c r="H19" s="167"/>
      <c r="I19" s="167"/>
      <c r="J19" s="167"/>
      <c r="K19" s="167"/>
      <c r="L19" s="167"/>
    </row>
    <row r="20" spans="1:12" ht="15">
      <c r="A20" s="169">
        <v>150</v>
      </c>
      <c r="B20" s="175">
        <v>16</v>
      </c>
      <c r="C20" s="177">
        <v>6.5</v>
      </c>
      <c r="D20" s="178">
        <f t="shared" si="0"/>
        <v>6.5</v>
      </c>
      <c r="E20" s="179">
        <f t="shared" si="1"/>
        <v>1.0063968102541876</v>
      </c>
      <c r="F20" s="180">
        <f t="shared" si="2"/>
        <v>0.8520162037046249</v>
      </c>
      <c r="G20" s="180">
        <f t="shared" si="3"/>
        <v>0.8574663896932166</v>
      </c>
      <c r="H20" s="167"/>
      <c r="I20" s="167"/>
      <c r="J20" s="167"/>
      <c r="K20" s="167"/>
      <c r="L20" s="167"/>
    </row>
    <row r="21" spans="1:12" ht="15">
      <c r="A21" s="169">
        <v>160</v>
      </c>
      <c r="B21" s="175">
        <v>17</v>
      </c>
      <c r="C21" s="177">
        <v>6.2</v>
      </c>
      <c r="D21" s="178">
        <f t="shared" si="0"/>
        <v>6.2</v>
      </c>
      <c r="E21" s="179">
        <f t="shared" si="1"/>
        <v>1.004431931151211</v>
      </c>
      <c r="F21" s="180">
        <f t="shared" si="2"/>
        <v>0.8503001916903263</v>
      </c>
      <c r="G21" s="180">
        <f t="shared" si="3"/>
        <v>0.8540686635977595</v>
      </c>
      <c r="H21" s="167"/>
      <c r="I21" s="167"/>
      <c r="J21" s="167"/>
      <c r="K21" s="167"/>
      <c r="L21" s="167"/>
    </row>
    <row r="22" spans="1:12" ht="15">
      <c r="A22" s="169">
        <v>170</v>
      </c>
      <c r="B22" s="175">
        <v>18</v>
      </c>
      <c r="C22" s="177">
        <v>6.1</v>
      </c>
      <c r="D22" s="178">
        <f t="shared" si="0"/>
        <v>6.1</v>
      </c>
      <c r="E22" s="179">
        <f t="shared" si="1"/>
        <v>1.0037509543776546</v>
      </c>
      <c r="F22" s="180">
        <f t="shared" si="2"/>
        <v>0.8497042155753833</v>
      </c>
      <c r="G22" s="180">
        <f t="shared" si="3"/>
        <v>0.8528914173225074</v>
      </c>
      <c r="H22" s="167"/>
      <c r="I22" s="167"/>
      <c r="J22" s="167"/>
      <c r="K22" s="167"/>
      <c r="L22" s="167"/>
    </row>
    <row r="23" spans="1:12" ht="14.25">
      <c r="A23" s="169">
        <v>180</v>
      </c>
      <c r="B23" s="175">
        <v>19</v>
      </c>
      <c r="C23" s="177">
        <v>6.2</v>
      </c>
      <c r="D23" s="178">
        <f t="shared" si="0"/>
        <v>6.2</v>
      </c>
      <c r="E23" s="179">
        <f t="shared" si="1"/>
        <v>1.004431931151211</v>
      </c>
      <c r="F23" s="180">
        <f t="shared" si="2"/>
        <v>0.8503001916903263</v>
      </c>
      <c r="G23" s="180">
        <f t="shared" si="3"/>
        <v>0.8540686635977595</v>
      </c>
      <c r="H23" s="175" t="s">
        <v>136</v>
      </c>
      <c r="I23" s="169" t="s">
        <v>117</v>
      </c>
      <c r="J23" s="176" t="s">
        <v>160</v>
      </c>
      <c r="K23" s="169" t="s">
        <v>161</v>
      </c>
      <c r="L23" s="175" t="s">
        <v>162</v>
      </c>
    </row>
    <row r="24" spans="1:12" ht="14.25">
      <c r="A24" s="169">
        <v>190</v>
      </c>
      <c r="B24" s="175">
        <v>20</v>
      </c>
      <c r="C24" s="177">
        <v>6.5</v>
      </c>
      <c r="D24" s="178">
        <f t="shared" si="0"/>
        <v>6.5</v>
      </c>
      <c r="E24" s="179">
        <f t="shared" si="1"/>
        <v>1.0063968102541876</v>
      </c>
      <c r="F24" s="180">
        <f t="shared" si="2"/>
        <v>0.8520162037046249</v>
      </c>
      <c r="G24" s="180">
        <f t="shared" si="3"/>
        <v>0.8574663896932166</v>
      </c>
      <c r="H24" s="177">
        <v>5</v>
      </c>
      <c r="I24" s="178">
        <f aca="true" t="shared" si="4" ref="I24:I31">IF($H24="","",H24*$D$2)</f>
        <v>5</v>
      </c>
      <c r="J24" s="180">
        <f aca="true" t="shared" si="5" ref="J24:J31">IF($H24="","",-0.000001369933*I24^4+0.00008152592*I24^3-0.001860262*I24^2+0.02171496*I24+0.923902)</f>
        <v>0.995304781875</v>
      </c>
      <c r="K24" s="180">
        <f aca="true" t="shared" si="6" ref="K24:K31">IF($H24="","",(0.00000000000366481*$F$3^5-0.0000000001658581*$F$3^4+0.000000001239625*$F$3^3+0.00000003772029*$F$3^2-0.0000005957955*$F$3+0.000001334675)*I24^4+(-0.0000000002213605*$F$3^5+0.00000001079672*$F$3^4-0.000000119602*$F$3^3-0.000001441351*$F$3^2+0.00003098387*$F$3-0.00007253421)*I24^3+(0.000000004737421*$F$3^5-0.0000002520745*$F$3^4+0.000003763697*$F$3^3+0.000008677057*$F$3^2-0.0005473025*$F$3+0.001385611)*I24^2+(-0.00000004738614*$F$3^5+0.000002874293*$F$3^4-0.00005844102*$F$3^3+0.0003190657*$F$3^2+0.003135415*$F$3-0.01027622)*I24+(-0.0000009021477*$F$3^4+0.00005223961*$F$3^3-0.0005558967*$F$3^2-0.03023207*$F$3+1.094951))</f>
        <v>0.84228237675</v>
      </c>
      <c r="L24" s="180">
        <f aca="true" t="shared" si="7" ref="L24:L31">IF($H24="","",J24*K24)</f>
        <v>0.8383276772683154</v>
      </c>
    </row>
    <row r="25" spans="1:12" ht="14.25">
      <c r="A25" s="169">
        <v>200</v>
      </c>
      <c r="B25" s="175">
        <v>21</v>
      </c>
      <c r="C25" s="177">
        <v>7</v>
      </c>
      <c r="D25" s="178">
        <f t="shared" si="0"/>
        <v>7</v>
      </c>
      <c r="E25" s="179">
        <f t="shared" si="1"/>
        <v>1.0094280634269999</v>
      </c>
      <c r="F25" s="180">
        <f t="shared" si="2"/>
        <v>0.854649492294</v>
      </c>
      <c r="G25" s="180">
        <f t="shared" si="3"/>
        <v>0.862707181915201</v>
      </c>
      <c r="H25" s="177">
        <v>6</v>
      </c>
      <c r="I25" s="178">
        <f t="shared" si="4"/>
        <v>6</v>
      </c>
      <c r="J25" s="180">
        <f t="shared" si="5"/>
        <v>1.0030564935519999</v>
      </c>
      <c r="K25" s="180">
        <f t="shared" si="6"/>
        <v>0.849095883544</v>
      </c>
      <c r="L25" s="180">
        <f t="shared" si="7"/>
        <v>0.8516911396370819</v>
      </c>
    </row>
    <row r="26" spans="1:12" ht="14.25">
      <c r="A26" s="169">
        <v>210</v>
      </c>
      <c r="B26" s="175">
        <v>22</v>
      </c>
      <c r="C26" s="177">
        <v>8</v>
      </c>
      <c r="D26" s="178">
        <f t="shared" si="0"/>
        <v>8</v>
      </c>
      <c r="E26" s="179">
        <f t="shared" si="1"/>
        <v>1.014694937472</v>
      </c>
      <c r="F26" s="180">
        <f t="shared" si="2"/>
        <v>0.859158612984</v>
      </c>
      <c r="G26" s="180">
        <f t="shared" si="3"/>
        <v>0.8717838950803302</v>
      </c>
      <c r="H26" s="177">
        <v>5</v>
      </c>
      <c r="I26" s="178">
        <f t="shared" si="4"/>
        <v>5</v>
      </c>
      <c r="J26" s="180">
        <f t="shared" si="5"/>
        <v>0.995304781875</v>
      </c>
      <c r="K26" s="180">
        <f t="shared" si="6"/>
        <v>0.84228237675</v>
      </c>
      <c r="L26" s="180">
        <f t="shared" si="7"/>
        <v>0.8383276772683154</v>
      </c>
    </row>
    <row r="27" spans="1:12" ht="14.25">
      <c r="A27" s="169">
        <v>220</v>
      </c>
      <c r="B27" s="175">
        <v>23</v>
      </c>
      <c r="C27" s="177">
        <v>8</v>
      </c>
      <c r="D27" s="178">
        <f t="shared" si="0"/>
        <v>8</v>
      </c>
      <c r="E27" s="179">
        <f t="shared" si="1"/>
        <v>1.014694937472</v>
      </c>
      <c r="F27" s="180">
        <f t="shared" si="2"/>
        <v>0.859158612984</v>
      </c>
      <c r="G27" s="180">
        <f t="shared" si="3"/>
        <v>0.8717838950803302</v>
      </c>
      <c r="H27" s="177"/>
      <c r="I27" s="178">
        <f t="shared" si="4"/>
      </c>
      <c r="J27" s="180">
        <f t="shared" si="5"/>
      </c>
      <c r="K27" s="180">
        <f t="shared" si="6"/>
      </c>
      <c r="L27" s="180">
        <f t="shared" si="7"/>
      </c>
    </row>
    <row r="28" spans="1:12" ht="14.25">
      <c r="A28" s="169">
        <v>230</v>
      </c>
      <c r="B28" s="175">
        <v>24</v>
      </c>
      <c r="C28" s="177">
        <v>8</v>
      </c>
      <c r="D28" s="178">
        <f t="shared" si="0"/>
        <v>8</v>
      </c>
      <c r="E28" s="179">
        <f t="shared" si="1"/>
        <v>1.014694937472</v>
      </c>
      <c r="F28" s="180">
        <f t="shared" si="2"/>
        <v>0.859158612984</v>
      </c>
      <c r="G28" s="180">
        <f t="shared" si="3"/>
        <v>0.8717838950803302</v>
      </c>
      <c r="H28" s="177"/>
      <c r="I28" s="178">
        <f t="shared" si="4"/>
      </c>
      <c r="J28" s="180">
        <f t="shared" si="5"/>
      </c>
      <c r="K28" s="180">
        <f t="shared" si="6"/>
      </c>
      <c r="L28" s="180">
        <f t="shared" si="7"/>
      </c>
    </row>
    <row r="29" spans="1:12" ht="14.25">
      <c r="A29" s="169">
        <v>240</v>
      </c>
      <c r="B29" s="175">
        <v>25</v>
      </c>
      <c r="C29" s="177">
        <v>8</v>
      </c>
      <c r="D29" s="178">
        <f t="shared" si="0"/>
        <v>8</v>
      </c>
      <c r="E29" s="179">
        <f t="shared" si="1"/>
        <v>1.014694937472</v>
      </c>
      <c r="F29" s="180">
        <f t="shared" si="2"/>
        <v>0.859158612984</v>
      </c>
      <c r="G29" s="180">
        <f t="shared" si="3"/>
        <v>0.8717838950803302</v>
      </c>
      <c r="H29" s="177"/>
      <c r="I29" s="178">
        <f t="shared" si="4"/>
      </c>
      <c r="J29" s="180">
        <f t="shared" si="5"/>
      </c>
      <c r="K29" s="180">
        <f t="shared" si="6"/>
      </c>
      <c r="L29" s="180">
        <f t="shared" si="7"/>
      </c>
    </row>
    <row r="30" spans="1:12" ht="14.25">
      <c r="A30" s="169">
        <v>250</v>
      </c>
      <c r="B30" s="175">
        <v>26</v>
      </c>
      <c r="C30" s="181">
        <v>8</v>
      </c>
      <c r="D30" s="178">
        <f t="shared" si="0"/>
        <v>8</v>
      </c>
      <c r="E30" s="179">
        <f t="shared" si="1"/>
        <v>1.014694937472</v>
      </c>
      <c r="F30" s="180">
        <f t="shared" si="2"/>
        <v>0.859158612984</v>
      </c>
      <c r="G30" s="180">
        <f t="shared" si="3"/>
        <v>0.8717838950803302</v>
      </c>
      <c r="H30" s="177"/>
      <c r="I30" s="178">
        <f t="shared" si="4"/>
      </c>
      <c r="J30" s="180">
        <f t="shared" si="5"/>
      </c>
      <c r="K30" s="180">
        <f t="shared" si="6"/>
      </c>
      <c r="L30" s="180">
        <f t="shared" si="7"/>
      </c>
    </row>
    <row r="31" spans="1:12" ht="14.25">
      <c r="A31" s="169">
        <v>260</v>
      </c>
      <c r="B31" s="175">
        <v>27</v>
      </c>
      <c r="C31" s="181">
        <v>7.5</v>
      </c>
      <c r="D31" s="178">
        <f t="shared" si="0"/>
        <v>7.5</v>
      </c>
      <c r="E31" s="179">
        <f t="shared" si="1"/>
        <v>1.0121836563671875</v>
      </c>
      <c r="F31" s="180">
        <f t="shared" si="2"/>
        <v>0.8570219977656249</v>
      </c>
      <c r="G31" s="180">
        <f t="shared" si="3"/>
        <v>0.8674636592855218</v>
      </c>
      <c r="H31" s="177"/>
      <c r="I31" s="178">
        <f t="shared" si="4"/>
      </c>
      <c r="J31" s="180">
        <f t="shared" si="5"/>
      </c>
      <c r="K31" s="180">
        <f t="shared" si="6"/>
      </c>
      <c r="L31" s="180">
        <f t="shared" si="7"/>
      </c>
    </row>
    <row r="32" spans="1:12" ht="14.25">
      <c r="A32" s="169">
        <v>270</v>
      </c>
      <c r="B32" s="175">
        <v>28</v>
      </c>
      <c r="C32" s="181">
        <v>7</v>
      </c>
      <c r="D32" s="178">
        <f t="shared" si="0"/>
        <v>7</v>
      </c>
      <c r="E32" s="179">
        <f t="shared" si="1"/>
        <v>1.0094280634269999</v>
      </c>
      <c r="F32" s="180">
        <f t="shared" si="2"/>
        <v>0.854649492294</v>
      </c>
      <c r="G32" s="180">
        <f t="shared" si="3"/>
        <v>0.862707181915201</v>
      </c>
      <c r="H32" s="182" t="s">
        <v>119</v>
      </c>
      <c r="I32" s="178">
        <f>SUM(I24:I31)</f>
        <v>16</v>
      </c>
      <c r="J32" s="180">
        <f>SUM(J24:J31)</f>
        <v>2.9936660573019997</v>
      </c>
      <c r="K32" s="180">
        <f>SUM(K24:K31)</f>
        <v>2.533660637044</v>
      </c>
      <c r="L32" s="180">
        <f>SUM(L24:L31)</f>
        <v>2.5283464941737126</v>
      </c>
    </row>
    <row r="33" spans="1:12" ht="14.25">
      <c r="A33" s="169">
        <v>280</v>
      </c>
      <c r="B33" s="175">
        <v>29</v>
      </c>
      <c r="C33" s="181">
        <v>6.5</v>
      </c>
      <c r="D33" s="178">
        <f t="shared" si="0"/>
        <v>6.5</v>
      </c>
      <c r="E33" s="179">
        <f t="shared" si="1"/>
        <v>1.0063968102541876</v>
      </c>
      <c r="F33" s="180">
        <f t="shared" si="2"/>
        <v>0.8520162037046249</v>
      </c>
      <c r="G33" s="180">
        <f t="shared" si="3"/>
        <v>0.8574663896932166</v>
      </c>
      <c r="H33" s="169" t="s">
        <v>120</v>
      </c>
      <c r="I33" s="178">
        <f>AVERAGE(I24:I31)</f>
        <v>5.333333333333333</v>
      </c>
      <c r="J33" s="180">
        <f>AVERAGE(J24:J31)</f>
        <v>0.9978886857673332</v>
      </c>
      <c r="K33" s="180">
        <f>AVERAGE(K24:K31)</f>
        <v>0.8445535456813333</v>
      </c>
      <c r="L33" s="180">
        <f>AVERAGE(L24:L31)</f>
        <v>0.8427821647245709</v>
      </c>
    </row>
    <row r="34" spans="1:12" ht="14.25">
      <c r="A34" s="169">
        <v>290</v>
      </c>
      <c r="B34" s="175">
        <v>30</v>
      </c>
      <c r="C34" s="181">
        <v>6.2</v>
      </c>
      <c r="D34" s="178">
        <f t="shared" si="0"/>
        <v>6.2</v>
      </c>
      <c r="E34" s="179">
        <f t="shared" si="1"/>
        <v>1.004431931151211</v>
      </c>
      <c r="F34" s="180">
        <f t="shared" si="2"/>
        <v>0.8503001916903263</v>
      </c>
      <c r="G34" s="180">
        <f t="shared" si="3"/>
        <v>0.8540686635977595</v>
      </c>
      <c r="H34" s="167"/>
      <c r="I34" s="167"/>
      <c r="J34" s="406" t="s">
        <v>163</v>
      </c>
      <c r="K34" s="407"/>
      <c r="L34" s="183">
        <f>L32/J32</f>
        <v>0.8445653074786671</v>
      </c>
    </row>
    <row r="35" spans="1:12" ht="14.25">
      <c r="A35" s="169">
        <v>300</v>
      </c>
      <c r="B35" s="175">
        <v>31</v>
      </c>
      <c r="C35" s="181">
        <v>6</v>
      </c>
      <c r="D35" s="178">
        <f t="shared" si="0"/>
        <v>6</v>
      </c>
      <c r="E35" s="179">
        <f t="shared" si="1"/>
        <v>1.0030564935519999</v>
      </c>
      <c r="F35" s="180">
        <f t="shared" si="2"/>
        <v>0.849095883544</v>
      </c>
      <c r="G35" s="180">
        <f t="shared" si="3"/>
        <v>0.8516911396370819</v>
      </c>
      <c r="H35" s="175" t="s">
        <v>137</v>
      </c>
      <c r="I35" s="169" t="s">
        <v>117</v>
      </c>
      <c r="J35" s="176" t="s">
        <v>160</v>
      </c>
      <c r="K35" s="169" t="s">
        <v>161</v>
      </c>
      <c r="L35" s="175" t="s">
        <v>162</v>
      </c>
    </row>
    <row r="36" spans="1:12" ht="14.25">
      <c r="A36" s="169">
        <v>310</v>
      </c>
      <c r="B36" s="175">
        <v>32</v>
      </c>
      <c r="C36" s="181">
        <v>5.8</v>
      </c>
      <c r="D36" s="178">
        <f t="shared" si="0"/>
        <v>5.8</v>
      </c>
      <c r="E36" s="179">
        <f t="shared" si="1"/>
        <v>1.0016259554915632</v>
      </c>
      <c r="F36" s="180">
        <f t="shared" si="2"/>
        <v>0.8478412488820704</v>
      </c>
      <c r="G36" s="180">
        <f t="shared" si="3"/>
        <v>0.8492198010166639</v>
      </c>
      <c r="H36" s="177">
        <v>3</v>
      </c>
      <c r="I36" s="178">
        <f aca="true" t="shared" si="8" ref="I36:I42">IF($H36="","",H36*$D$2)</f>
        <v>3</v>
      </c>
      <c r="J36" s="180">
        <f aca="true" t="shared" si="9" ref="J36:J42">IF($H36="","",-0.000001369933*I36^4+0.00008152592*I36^3-0.001860262*I36^2+0.02171496*I36+0.923902)</f>
        <v>0.974394757267</v>
      </c>
      <c r="K36" s="180">
        <f aca="true" t="shared" si="10" ref="K36:K42">IF($H36="","",(0.00000000000366481*$F$3^5-0.0000000001658581*$F$3^4+0.000000001239625*$F$3^3+0.00000003772029*$F$3^2-0.0000005957955*$F$3+0.000001334675)*I36^4+(-0.0000000002213605*$F$3^5+0.00000001079672*$F$3^4-0.000000119602*$F$3^3-0.000001441351*$F$3^2+0.00003098387*$F$3-0.00007253421)*I36^3+(0.000000004737421*$F$3^5-0.0000002520745*$F$3^4+0.000003763697*$F$3^3+0.000008677057*$F$3^2-0.0005473025*$F$3+0.001385611)*I36^2+(-0.00000004738614*$F$3^5+0.000002874293*$F$3^4-0.00005844102*$F$3^3+0.0003190657*$F$3^2+0.003135415*$F$3-0.01027622)*I36+(-0.0000009021477*$F$3^4+0.00005223961*$F$3^3-0.0005558967*$F$3^2-0.03023207*$F$3+1.094951))</f>
        <v>0.823905581974</v>
      </c>
      <c r="L36" s="180">
        <f aca="true" t="shared" si="11" ref="L36:L42">IF($H36="","",J36*K36)</f>
        <v>0.802809279558482</v>
      </c>
    </row>
    <row r="37" spans="1:12" ht="14.25">
      <c r="A37" s="169">
        <v>320</v>
      </c>
      <c r="B37" s="175">
        <v>33</v>
      </c>
      <c r="C37" s="181">
        <v>5.8</v>
      </c>
      <c r="D37" s="178">
        <f t="shared" si="0"/>
        <v>5.8</v>
      </c>
      <c r="E37" s="179">
        <f t="shared" si="1"/>
        <v>1.0016259554915632</v>
      </c>
      <c r="F37" s="180">
        <f t="shared" si="2"/>
        <v>0.8478412488820704</v>
      </c>
      <c r="G37" s="180">
        <f t="shared" si="3"/>
        <v>0.8492198010166639</v>
      </c>
      <c r="H37" s="177">
        <v>4</v>
      </c>
      <c r="I37" s="178">
        <f t="shared" si="8"/>
        <v>4</v>
      </c>
      <c r="J37" s="180">
        <f t="shared" si="9"/>
        <v>0.985864604032</v>
      </c>
      <c r="K37" s="180">
        <f t="shared" si="10"/>
        <v>0.833971872504</v>
      </c>
      <c r="L37" s="180">
        <f t="shared" si="11"/>
        <v>0.8221833498599815</v>
      </c>
    </row>
    <row r="38" spans="1:12" ht="14.25">
      <c r="A38" s="169">
        <v>330</v>
      </c>
      <c r="B38" s="175">
        <v>34</v>
      </c>
      <c r="C38" s="181">
        <v>5.6</v>
      </c>
      <c r="D38" s="178">
        <f t="shared" si="0"/>
        <v>5.6</v>
      </c>
      <c r="E38" s="179">
        <f t="shared" si="1"/>
        <v>1.0001379555858432</v>
      </c>
      <c r="F38" s="180">
        <f t="shared" si="2"/>
        <v>0.8465344603154303</v>
      </c>
      <c r="G38" s="180">
        <f t="shared" si="3"/>
        <v>0.8466512444728396</v>
      </c>
      <c r="H38" s="177">
        <v>3</v>
      </c>
      <c r="I38" s="178">
        <f t="shared" si="8"/>
        <v>3</v>
      </c>
      <c r="J38" s="180">
        <f t="shared" si="9"/>
        <v>0.974394757267</v>
      </c>
      <c r="K38" s="180">
        <f t="shared" si="10"/>
        <v>0.823905581974</v>
      </c>
      <c r="L38" s="180">
        <f t="shared" si="11"/>
        <v>0.802809279558482</v>
      </c>
    </row>
    <row r="39" spans="1:12" ht="14.25">
      <c r="A39" s="169">
        <v>340</v>
      </c>
      <c r="B39" s="175">
        <v>35</v>
      </c>
      <c r="C39" s="181">
        <v>5.6</v>
      </c>
      <c r="D39" s="178">
        <f t="shared" si="0"/>
        <v>5.6</v>
      </c>
      <c r="E39" s="179">
        <f t="shared" si="1"/>
        <v>1.0001379555858432</v>
      </c>
      <c r="F39" s="180">
        <f t="shared" si="2"/>
        <v>0.8465344603154303</v>
      </c>
      <c r="G39" s="180">
        <f t="shared" si="3"/>
        <v>0.8466512444728396</v>
      </c>
      <c r="H39" s="177"/>
      <c r="I39" s="178">
        <f t="shared" si="8"/>
      </c>
      <c r="J39" s="180">
        <f t="shared" si="9"/>
      </c>
      <c r="K39" s="180">
        <f t="shared" si="10"/>
      </c>
      <c r="L39" s="180">
        <f t="shared" si="11"/>
      </c>
    </row>
    <row r="40" spans="1:12" ht="14.25">
      <c r="A40" s="169">
        <v>350</v>
      </c>
      <c r="B40" s="175">
        <v>36</v>
      </c>
      <c r="C40" s="181">
        <v>5.6</v>
      </c>
      <c r="D40" s="178">
        <f t="shared" si="0"/>
        <v>5.6</v>
      </c>
      <c r="E40" s="179">
        <f t="shared" si="1"/>
        <v>1.0001379555858432</v>
      </c>
      <c r="F40" s="180">
        <f t="shared" si="2"/>
        <v>0.8465344603154303</v>
      </c>
      <c r="G40" s="180">
        <f t="shared" si="3"/>
        <v>0.8466512444728396</v>
      </c>
      <c r="H40" s="177"/>
      <c r="I40" s="178">
        <f t="shared" si="8"/>
      </c>
      <c r="J40" s="180">
        <f t="shared" si="9"/>
      </c>
      <c r="K40" s="180">
        <f t="shared" si="10"/>
      </c>
      <c r="L40" s="180">
        <f t="shared" si="11"/>
      </c>
    </row>
    <row r="41" spans="1:12" ht="14.25">
      <c r="A41" s="167"/>
      <c r="B41" s="167"/>
      <c r="C41" s="184" t="s">
        <v>210</v>
      </c>
      <c r="D41" s="185">
        <f>SUM(D5:D40)</f>
        <v>244.29999999999998</v>
      </c>
      <c r="E41" s="186">
        <f>SUM(E5:E40)</f>
        <v>36.27753431679038</v>
      </c>
      <c r="F41" s="186">
        <f>SUM(F5:F40)</f>
        <v>30.712546308941164</v>
      </c>
      <c r="G41" s="187">
        <f>SUM(G5:G40)</f>
        <v>30.950209843636515</v>
      </c>
      <c r="H41" s="177"/>
      <c r="I41" s="178">
        <f t="shared" si="8"/>
      </c>
      <c r="J41" s="180">
        <f t="shared" si="9"/>
      </c>
      <c r="K41" s="180">
        <f t="shared" si="10"/>
      </c>
      <c r="L41" s="180">
        <f t="shared" si="11"/>
      </c>
    </row>
    <row r="42" spans="1:12" ht="14.25">
      <c r="A42" s="153" t="s">
        <v>122</v>
      </c>
      <c r="B42" s="188">
        <f>100</f>
        <v>100</v>
      </c>
      <c r="C42" s="189" t="s">
        <v>138</v>
      </c>
      <c r="D42" s="190">
        <f>AVERAGE(D5:D40)</f>
        <v>6.7861111111111105</v>
      </c>
      <c r="E42" s="191">
        <f>AVERAGE(E5:E40)</f>
        <v>1.0077092865775106</v>
      </c>
      <c r="F42" s="192">
        <f>AVERAGE(F5:F40)</f>
        <v>0.8531262863594767</v>
      </c>
      <c r="G42" s="191">
        <f>AVERAGE(G5:G40)</f>
        <v>0.8597280512121254</v>
      </c>
      <c r="H42" s="177"/>
      <c r="I42" s="178">
        <f t="shared" si="8"/>
      </c>
      <c r="J42" s="180">
        <f t="shared" si="9"/>
      </c>
      <c r="K42" s="180">
        <f t="shared" si="10"/>
      </c>
      <c r="L42" s="180">
        <f t="shared" si="11"/>
      </c>
    </row>
    <row r="43" spans="1:12" ht="14.25">
      <c r="A43" s="222" t="s">
        <v>123</v>
      </c>
      <c r="B43" s="188">
        <v>100</v>
      </c>
      <c r="C43" s="167"/>
      <c r="D43" s="167"/>
      <c r="E43" s="406" t="s">
        <v>164</v>
      </c>
      <c r="F43" s="407"/>
      <c r="G43" s="193">
        <f>G41/E41</f>
        <v>0.8531508666869839</v>
      </c>
      <c r="H43" s="182" t="s">
        <v>119</v>
      </c>
      <c r="I43" s="178">
        <f>SUM(I36:I42)</f>
        <v>10</v>
      </c>
      <c r="J43" s="180">
        <f>SUM(J36:J42)</f>
        <v>2.934654118566</v>
      </c>
      <c r="K43" s="180">
        <f>SUM(K36:K42)</f>
        <v>2.4817830364519997</v>
      </c>
      <c r="L43" s="180">
        <f>SUM(L36:L42)</f>
        <v>2.427801908976946</v>
      </c>
    </row>
    <row r="44" spans="1:12" ht="14.25">
      <c r="A44" s="155" t="s">
        <v>124</v>
      </c>
      <c r="B44" s="194">
        <f>(B42/B43)^2</f>
        <v>1</v>
      </c>
      <c r="C44" s="167"/>
      <c r="D44" s="167"/>
      <c r="E44" s="167"/>
      <c r="F44" s="167"/>
      <c r="G44" s="167"/>
      <c r="H44" s="169" t="s">
        <v>120</v>
      </c>
      <c r="I44" s="178">
        <f>AVERAGE(I36:I42)</f>
        <v>3.3333333333333335</v>
      </c>
      <c r="J44" s="180">
        <f>AVERAGE(J36:J42)</f>
        <v>0.9782180395219999</v>
      </c>
      <c r="K44" s="180">
        <f>AVERAGE(K36:K42)</f>
        <v>0.8272610121506666</v>
      </c>
      <c r="L44" s="180">
        <f>AVERAGE(L36:L42)</f>
        <v>0.8092673029923153</v>
      </c>
    </row>
    <row r="45" spans="1:12" ht="14.25">
      <c r="A45" s="167"/>
      <c r="B45" s="167"/>
      <c r="C45" s="167"/>
      <c r="D45" s="167"/>
      <c r="E45" s="167"/>
      <c r="F45" s="167"/>
      <c r="G45" s="167"/>
      <c r="H45" s="167"/>
      <c r="I45" s="167"/>
      <c r="J45" s="406" t="s">
        <v>163</v>
      </c>
      <c r="K45" s="407"/>
      <c r="L45" s="183">
        <f>L43/J43</f>
        <v>0.8272872409792796</v>
      </c>
    </row>
    <row r="46" spans="1:12" ht="14.25">
      <c r="A46" s="195"/>
      <c r="B46" s="169" t="s">
        <v>125</v>
      </c>
      <c r="C46" s="169" t="s">
        <v>126</v>
      </c>
      <c r="D46" s="174">
        <v>14</v>
      </c>
      <c r="E46" s="167" t="s">
        <v>79</v>
      </c>
      <c r="F46" s="169" t="s">
        <v>165</v>
      </c>
      <c r="G46" s="191">
        <f>IF($H$24="",$G$43,($G$41-$L$32+$L$43)/($E41-$J$32+$J$43))</f>
        <v>0.8517648769992963</v>
      </c>
      <c r="H46" s="167"/>
      <c r="I46" s="167"/>
      <c r="J46" s="167"/>
      <c r="K46" s="167"/>
      <c r="L46" s="167"/>
    </row>
    <row r="47" spans="1:12" ht="14.25">
      <c r="A47" s="169" t="s">
        <v>166</v>
      </c>
      <c r="B47" s="174">
        <v>3.5</v>
      </c>
      <c r="C47" s="169" t="s">
        <v>127</v>
      </c>
      <c r="D47" s="174">
        <v>16</v>
      </c>
      <c r="E47" s="167" t="s">
        <v>79</v>
      </c>
      <c r="F47" s="169" t="s">
        <v>167</v>
      </c>
      <c r="G47" s="196">
        <v>1</v>
      </c>
      <c r="H47" s="167"/>
      <c r="I47" s="167"/>
      <c r="J47" s="167"/>
      <c r="K47" s="167"/>
      <c r="L47" s="167"/>
    </row>
    <row r="48" spans="1:12" ht="14.25">
      <c r="A48" s="169" t="s">
        <v>168</v>
      </c>
      <c r="B48" s="174">
        <v>4</v>
      </c>
      <c r="C48" s="169" t="s">
        <v>128</v>
      </c>
      <c r="D48" s="169">
        <v>1.5</v>
      </c>
      <c r="E48" s="167"/>
      <c r="F48" s="169" t="s">
        <v>169</v>
      </c>
      <c r="G48" s="196">
        <v>1</v>
      </c>
      <c r="H48" s="167"/>
      <c r="I48" s="167"/>
      <c r="J48" s="167"/>
      <c r="K48" s="167"/>
      <c r="L48" s="167"/>
    </row>
    <row r="49" spans="1:12" ht="14.25">
      <c r="A49" s="169" t="s">
        <v>170</v>
      </c>
      <c r="B49" s="197">
        <f>SQRT(B47^2+B48^2)</f>
        <v>5.315072906367325</v>
      </c>
      <c r="C49" s="169" t="s">
        <v>129</v>
      </c>
      <c r="D49" s="190">
        <f>((1+D48)*D46*D47)/(D48*D46+D47)</f>
        <v>15.135135135135135</v>
      </c>
      <c r="E49" s="167" t="s">
        <v>171</v>
      </c>
      <c r="F49" s="169" t="s">
        <v>211</v>
      </c>
      <c r="G49" s="196">
        <v>1</v>
      </c>
      <c r="H49" s="195" t="s">
        <v>173</v>
      </c>
      <c r="I49" s="167"/>
      <c r="J49" s="167"/>
      <c r="K49" s="167"/>
      <c r="L49" s="167"/>
    </row>
    <row r="50" spans="1:12" ht="14.25">
      <c r="A50" s="169" t="s">
        <v>130</v>
      </c>
      <c r="B50" s="179">
        <f>(100/SQRT(100^2+B49^2))^2</f>
        <v>0.9971829581432451</v>
      </c>
      <c r="C50" s="169" t="s">
        <v>139</v>
      </c>
      <c r="D50" s="193">
        <f>-0.000001469812*$D$42^4+0.0001004456*$D$42^3-0.002589773*$D$42^2+0.03039039*$D$42+0.8945742</f>
        <v>1.009817456688857</v>
      </c>
      <c r="E50" s="167"/>
      <c r="F50" s="169" t="s">
        <v>212</v>
      </c>
      <c r="G50" s="174">
        <v>100</v>
      </c>
      <c r="H50" s="167"/>
      <c r="I50" s="167"/>
      <c r="J50" s="167"/>
      <c r="K50" s="167"/>
      <c r="L50" s="167"/>
    </row>
    <row r="51" spans="1:12" ht="14.25">
      <c r="A51" s="169" t="s">
        <v>131</v>
      </c>
      <c r="B51" s="180">
        <f>0.0000003599083*B49^6-0.00001856812*B49^5+0.0003628167*B49^4-0.003256785*B49^3+0.01221585*B49^2-0.00416939*B49+1.000318</f>
        <v>1.05314936149755</v>
      </c>
      <c r="C51" s="175" t="s">
        <v>132</v>
      </c>
      <c r="D51" s="191">
        <f>IF($H$24="",$E$42,($E$41-$J$32+$J$43)/COUNT(E5:E40))</f>
        <v>1.006070066057066</v>
      </c>
      <c r="E51" s="167"/>
      <c r="F51" s="169" t="s">
        <v>133</v>
      </c>
      <c r="G51" s="198">
        <f>G50/G49/D50/D51/G46/G47/G48/B50/B51/B44</f>
        <v>110.03842208862827</v>
      </c>
      <c r="H51" s="167"/>
      <c r="I51" s="167"/>
      <c r="J51" s="167"/>
      <c r="K51" s="167"/>
      <c r="L51" s="167"/>
    </row>
  </sheetData>
  <mergeCells count="4">
    <mergeCell ref="E43:F43"/>
    <mergeCell ref="J34:K34"/>
    <mergeCell ref="J45:K45"/>
    <mergeCell ref="A1:G1"/>
  </mergeCells>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dimension ref="A4:F35"/>
  <sheetViews>
    <sheetView workbookViewId="0" topLeftCell="A1">
      <pane ySplit="4" topLeftCell="BM11" activePane="bottomLeft" state="frozen"/>
      <selection pane="topLeft" activeCell="A1" sqref="A1"/>
      <selection pane="bottomLeft" activeCell="B5" sqref="B5:C20"/>
    </sheetView>
  </sheetViews>
  <sheetFormatPr defaultColWidth="8.796875" defaultRowHeight="15"/>
  <cols>
    <col min="1" max="1" width="10.59765625" style="58" customWidth="1"/>
    <col min="2" max="2" width="9.09765625" style="29" customWidth="1"/>
    <col min="3" max="4" width="10.09765625" style="29" customWidth="1"/>
    <col min="5" max="6" width="10.09765625" style="53" customWidth="1"/>
    <col min="7" max="7" width="12" style="53" customWidth="1"/>
    <col min="8" max="15" width="12" style="6" customWidth="1"/>
    <col min="16" max="16384" width="13" style="0" customWidth="1"/>
  </cols>
  <sheetData>
    <row r="1" ht="15" customHeight="1"/>
    <row r="2" ht="15" customHeight="1"/>
    <row r="3" ht="15" customHeight="1"/>
    <row r="4" spans="2:6" ht="14.25">
      <c r="B4" s="29" t="s">
        <v>34</v>
      </c>
      <c r="C4" s="29" t="s">
        <v>35</v>
      </c>
      <c r="D4" s="29" t="s">
        <v>36</v>
      </c>
      <c r="E4" s="53" t="s">
        <v>37</v>
      </c>
      <c r="F4" s="53" t="s">
        <v>38</v>
      </c>
    </row>
    <row r="5" spans="1:6" ht="18" customHeight="1">
      <c r="A5" s="58" t="s">
        <v>40</v>
      </c>
      <c r="B5" s="29">
        <v>2.4</v>
      </c>
      <c r="C5" s="54">
        <v>0</v>
      </c>
      <c r="D5" s="54">
        <v>0</v>
      </c>
      <c r="E5" s="55">
        <v>0</v>
      </c>
      <c r="F5" s="55">
        <v>1</v>
      </c>
    </row>
    <row r="6" spans="2:6" ht="18" customHeight="1">
      <c r="B6" s="29">
        <v>3</v>
      </c>
      <c r="C6" s="54">
        <v>2.441106E-07</v>
      </c>
      <c r="D6" s="54">
        <v>2.41726E-05</v>
      </c>
      <c r="E6" s="55">
        <v>-0.0009327681</v>
      </c>
      <c r="F6" s="55">
        <v>1.002064</v>
      </c>
    </row>
    <row r="7" spans="2:6" ht="18" customHeight="1">
      <c r="B7" s="29">
        <v>4</v>
      </c>
      <c r="C7" s="54">
        <v>3.341122E-06</v>
      </c>
      <c r="D7" s="54">
        <v>-0.0001278948</v>
      </c>
      <c r="E7" s="55">
        <v>0.00135804</v>
      </c>
      <c r="F7" s="55">
        <v>0.9774162</v>
      </c>
    </row>
    <row r="8" spans="2:6" ht="18" customHeight="1">
      <c r="B8" s="29">
        <v>5</v>
      </c>
      <c r="C8" s="56">
        <v>5.417372E-06</v>
      </c>
      <c r="D8" s="54">
        <v>-0.0002273395</v>
      </c>
      <c r="E8" s="55">
        <v>0.003263745</v>
      </c>
      <c r="F8" s="55">
        <v>0.9462099</v>
      </c>
    </row>
    <row r="9" spans="2:6" ht="18" customHeight="1">
      <c r="B9" s="29">
        <v>6</v>
      </c>
      <c r="C9" s="54">
        <v>7.044763E-06</v>
      </c>
      <c r="D9" s="54">
        <v>-0.0003134348</v>
      </c>
      <c r="E9" s="55">
        <v>0.004877677</v>
      </c>
      <c r="F9" s="55">
        <v>0.9172194</v>
      </c>
    </row>
    <row r="10" spans="2:6" ht="18" customHeight="1">
      <c r="B10" s="29">
        <v>8</v>
      </c>
      <c r="C10" s="54">
        <v>1.407827E-05</v>
      </c>
      <c r="D10" s="54">
        <v>-0.0006735482</v>
      </c>
      <c r="E10" s="55">
        <v>0.01106234</v>
      </c>
      <c r="F10" s="55">
        <v>0.8448381</v>
      </c>
    </row>
    <row r="11" spans="2:6" ht="18" customHeight="1">
      <c r="B11" s="29">
        <v>10</v>
      </c>
      <c r="C11" s="54">
        <v>1.240861E-05</v>
      </c>
      <c r="D11" s="54">
        <v>-0.0006458324</v>
      </c>
      <c r="E11" s="55">
        <v>0.01224382</v>
      </c>
      <c r="F11" s="55">
        <v>0.7872686</v>
      </c>
    </row>
    <row r="12" spans="2:6" ht="18" customHeight="1">
      <c r="B12" s="29">
        <v>12</v>
      </c>
      <c r="C12" s="54">
        <v>1.525553E-05</v>
      </c>
      <c r="D12" s="54">
        <v>-0.0008000236</v>
      </c>
      <c r="E12" s="55">
        <v>0.01523199</v>
      </c>
      <c r="F12" s="55">
        <v>0.728086</v>
      </c>
    </row>
    <row r="13" spans="2:6" ht="18" customHeight="1">
      <c r="B13" s="29">
        <v>14</v>
      </c>
      <c r="C13" s="54">
        <v>1.540597E-05</v>
      </c>
      <c r="D13" s="54">
        <v>-0.0008320143</v>
      </c>
      <c r="E13" s="55">
        <v>0.01660566</v>
      </c>
      <c r="F13" s="55">
        <v>0.6750003</v>
      </c>
    </row>
    <row r="14" spans="2:6" ht="18" customHeight="1">
      <c r="B14" s="29">
        <v>16</v>
      </c>
      <c r="C14" s="54">
        <v>1.400491E-05</v>
      </c>
      <c r="D14" s="54">
        <v>-0.0008160152</v>
      </c>
      <c r="E14" s="55">
        <v>0.01734766</v>
      </c>
      <c r="F14" s="55">
        <v>0.62617</v>
      </c>
    </row>
    <row r="15" spans="2:6" ht="18" customHeight="1">
      <c r="B15" s="29">
        <v>18</v>
      </c>
      <c r="C15" s="54">
        <v>1.411181E-05</v>
      </c>
      <c r="D15" s="54">
        <v>-0.0008090815</v>
      </c>
      <c r="E15" s="55">
        <v>0.01757631</v>
      </c>
      <c r="F15" s="55">
        <v>0.5817381</v>
      </c>
    </row>
    <row r="16" spans="2:6" ht="18" customHeight="1">
      <c r="B16" s="29">
        <v>20</v>
      </c>
      <c r="C16" s="54">
        <v>1.204556E-05</v>
      </c>
      <c r="D16" s="54">
        <v>-0.0007462529</v>
      </c>
      <c r="E16" s="55">
        <v>0.01751401</v>
      </c>
      <c r="F16" s="55">
        <v>0.5389056</v>
      </c>
    </row>
    <row r="17" spans="2:6" ht="18" customHeight="1">
      <c r="B17" s="29">
        <v>22</v>
      </c>
      <c r="C17" s="54">
        <v>1.250697E-05</v>
      </c>
      <c r="D17" s="54">
        <v>-0.0007596123</v>
      </c>
      <c r="E17" s="55">
        <v>0.01777794</v>
      </c>
      <c r="F17" s="55">
        <v>0.5008129</v>
      </c>
    </row>
    <row r="18" spans="2:6" ht="18" customHeight="1">
      <c r="B18" s="29">
        <v>24</v>
      </c>
      <c r="C18" s="54">
        <v>7.4389E-06</v>
      </c>
      <c r="D18" s="54">
        <v>-0.0005493715</v>
      </c>
      <c r="E18" s="55">
        <v>0.01537613</v>
      </c>
      <c r="F18" s="55">
        <v>0.4717968</v>
      </c>
    </row>
    <row r="19" spans="2:6" ht="18" customHeight="1">
      <c r="B19" s="29">
        <v>26</v>
      </c>
      <c r="C19" s="54">
        <v>8.532429E-06</v>
      </c>
      <c r="D19" s="54">
        <v>-0.0006016061</v>
      </c>
      <c r="E19" s="55">
        <v>0.01617937</v>
      </c>
      <c r="F19" s="55">
        <v>0.4356318</v>
      </c>
    </row>
    <row r="20" spans="2:6" ht="18" customHeight="1">
      <c r="B20" s="29">
        <v>28</v>
      </c>
      <c r="C20" s="54">
        <v>6.104387E-06</v>
      </c>
      <c r="D20" s="54">
        <v>-0.0004740308</v>
      </c>
      <c r="E20" s="55">
        <v>0.01430182</v>
      </c>
      <c r="F20" s="55">
        <v>0.4100044</v>
      </c>
    </row>
    <row r="21" ht="18" customHeight="1">
      <c r="C21" s="57"/>
    </row>
    <row r="22" ht="18" customHeight="1">
      <c r="C22" s="57"/>
    </row>
    <row r="23" spans="1:3" ht="15">
      <c r="A23" s="58" t="s">
        <v>41</v>
      </c>
      <c r="B23" s="21" t="s">
        <v>42</v>
      </c>
      <c r="C23" s="57"/>
    </row>
    <row r="24" spans="1:3" ht="15">
      <c r="A24" s="58" t="s">
        <v>43</v>
      </c>
      <c r="B24" s="21" t="s">
        <v>44</v>
      </c>
      <c r="C24" s="54"/>
    </row>
    <row r="25" spans="1:3" ht="15">
      <c r="A25" s="58" t="s">
        <v>45</v>
      </c>
      <c r="B25" s="21" t="s">
        <v>46</v>
      </c>
      <c r="C25" s="54"/>
    </row>
    <row r="26" spans="1:3" ht="15">
      <c r="A26" s="58" t="s">
        <v>47</v>
      </c>
      <c r="B26" s="21" t="s">
        <v>48</v>
      </c>
      <c r="C26" s="54"/>
    </row>
    <row r="27" ht="14.25">
      <c r="C27" s="54"/>
    </row>
    <row r="28" ht="14.25">
      <c r="C28" s="54"/>
    </row>
    <row r="29" ht="14.25">
      <c r="C29" s="54"/>
    </row>
    <row r="30" ht="14.25">
      <c r="C30" s="54"/>
    </row>
    <row r="31" ht="14.25">
      <c r="C31" s="54"/>
    </row>
    <row r="32" ht="14.25">
      <c r="C32" s="54"/>
    </row>
    <row r="33" ht="14.25">
      <c r="C33" s="54"/>
    </row>
    <row r="34" ht="14.25">
      <c r="C34" s="54"/>
    </row>
    <row r="35" ht="14.25">
      <c r="C35" s="54"/>
    </row>
  </sheetData>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M286"/>
  <sheetViews>
    <sheetView workbookViewId="0" topLeftCell="A1">
      <pane ySplit="10" topLeftCell="BM278" activePane="bottomLeft" state="frozen"/>
      <selection pane="topLeft" activeCell="A1" sqref="A1"/>
      <selection pane="bottomLeft" activeCell="C278" sqref="C278"/>
    </sheetView>
  </sheetViews>
  <sheetFormatPr defaultColWidth="8.796875" defaultRowHeight="15"/>
  <cols>
    <col min="1" max="1" width="11.59765625" style="11" customWidth="1"/>
    <col min="2" max="2" width="8.69921875" style="11" customWidth="1"/>
    <col min="3" max="3" width="7.59765625" style="11" bestFit="1" customWidth="1"/>
    <col min="4" max="13" width="7.09765625" style="11" bestFit="1" customWidth="1"/>
    <col min="14" max="16384" width="13" style="0" customWidth="1"/>
  </cols>
  <sheetData>
    <row r="1" spans="1:4" ht="28.5">
      <c r="A1" s="9" t="s">
        <v>10</v>
      </c>
      <c r="B1" s="10"/>
      <c r="C1" s="10"/>
      <c r="D1" s="10"/>
    </row>
    <row r="2" spans="1:4" ht="14.25" customHeight="1">
      <c r="A2" s="12" t="s">
        <v>4</v>
      </c>
      <c r="B2" s="10"/>
      <c r="C2" s="10"/>
      <c r="D2" s="10"/>
    </row>
    <row r="3" spans="1:4" ht="13.5" customHeight="1">
      <c r="A3" s="12" t="s">
        <v>5</v>
      </c>
      <c r="B3" s="10"/>
      <c r="C3" s="10"/>
      <c r="D3" s="10"/>
    </row>
    <row r="4" spans="1:4" ht="12.75" customHeight="1">
      <c r="A4" s="12" t="s">
        <v>6</v>
      </c>
      <c r="B4" s="10"/>
      <c r="C4" s="10"/>
      <c r="D4" s="10"/>
    </row>
    <row r="5" ht="12.75" customHeight="1"/>
    <row r="6" spans="3:4" ht="31.5" customHeight="1">
      <c r="C6" s="13" t="s">
        <v>8</v>
      </c>
      <c r="D6"/>
    </row>
    <row r="7" spans="2:4" ht="14.25">
      <c r="B7" s="15"/>
      <c r="D7" s="16"/>
    </row>
    <row r="9" spans="2:13" ht="14.25">
      <c r="B9" s="11" t="s">
        <v>1</v>
      </c>
      <c r="C9" s="17">
        <v>4</v>
      </c>
      <c r="D9" s="17">
        <v>6</v>
      </c>
      <c r="E9" s="17">
        <v>8</v>
      </c>
      <c r="F9" s="17">
        <v>10</v>
      </c>
      <c r="G9" s="17">
        <v>12</v>
      </c>
      <c r="H9" s="17">
        <v>15</v>
      </c>
      <c r="I9" s="17">
        <v>20</v>
      </c>
      <c r="J9" s="17">
        <v>25</v>
      </c>
      <c r="K9" s="17">
        <v>30</v>
      </c>
      <c r="L9" s="17">
        <v>35</v>
      </c>
      <c r="M9" s="17">
        <v>40</v>
      </c>
    </row>
    <row r="10" spans="2:13" ht="14.25">
      <c r="B10" s="11" t="s">
        <v>2</v>
      </c>
      <c r="C10" s="17">
        <f aca="true" t="shared" si="0" ref="C10:M10">C9*0.5611</f>
        <v>2.2444</v>
      </c>
      <c r="D10" s="17">
        <f t="shared" si="0"/>
        <v>3.3666</v>
      </c>
      <c r="E10" s="17">
        <f t="shared" si="0"/>
        <v>4.4888</v>
      </c>
      <c r="F10" s="17">
        <f t="shared" si="0"/>
        <v>5.611000000000001</v>
      </c>
      <c r="G10" s="17">
        <f t="shared" si="0"/>
        <v>6.7332</v>
      </c>
      <c r="H10" s="17">
        <f t="shared" si="0"/>
        <v>8.416500000000001</v>
      </c>
      <c r="I10" s="17">
        <f t="shared" si="0"/>
        <v>11.222000000000001</v>
      </c>
      <c r="J10" s="17">
        <f t="shared" si="0"/>
        <v>14.027500000000002</v>
      </c>
      <c r="K10" s="17">
        <f t="shared" si="0"/>
        <v>16.833000000000002</v>
      </c>
      <c r="L10" s="17">
        <f t="shared" si="0"/>
        <v>19.6385</v>
      </c>
      <c r="M10" s="17">
        <f t="shared" si="0"/>
        <v>22.444000000000003</v>
      </c>
    </row>
    <row r="11" spans="1:13" ht="14.25" customHeight="1">
      <c r="A11" s="11" t="s">
        <v>0</v>
      </c>
      <c r="B11" s="23">
        <v>2.4</v>
      </c>
      <c r="C11" s="16">
        <f aca="true" t="shared" si="1" ref="C11:C48">(-0.00000000001202792*$B11^5+0.0000000009436018*$B11^4-0.00000002401686*$B11^3+0.0000001292765*$B11^2+0.000002349353*$B11-0.000006769376)*C$10^3+(0.0000000009874728*$B11^5-0.00000007960912*$B11^4+0.000002243871*$B11^3-0.00002208887*$B11^2-0.00002414301*$B11+0.0001978731)*C$10^2+(-0.00000002368327*$B11^5+0.000001943117*$B11^4-0.00005766112*$B11^3+0.0006794402*$B11^2-0.001382507*$B11-0.0006504636)*C$10+(0.0000001988237*$B11^5-0.00001685939*$B11^4+0.0005352568*$B11^3-0.007333496*$B11^2+0.01209129*$B11+1.012671)</f>
        <v>1.0047327614905783</v>
      </c>
      <c r="D11" s="16">
        <f aca="true" t="shared" si="2" ref="D11:M26">(-0.00000000001202792*$B11^5+0.0000000009436018*$B11^4-0.00000002401686*$B11^3+0.0000001292765*$B11^2+0.000002349353*$B11-0.000006769376)*D$10^3+(0.0000000009874728*$B11^5-0.00000007960912*$B11^4+0.000002243871*$B11^3-0.00002208887*$B11^2-0.00002414301*$B11+0.0001978731)*D$10^2+(-0.00000002368327*$B11^5+0.000001943117*$B11^4-0.00005766112*$B11^3+0.0006794402*$B11^2-0.001382507*$B11-0.0006504636)*D$10+(0.0000001988237*$B11^5-0.00001685939*$B11^4+0.0005352568*$B11^3-0.007333496*$B11^2+0.01209129*$B11+1.012671)</f>
        <v>1.004087527622588</v>
      </c>
      <c r="E11" s="16">
        <f t="shared" si="2"/>
        <v>1.0035284482991826</v>
      </c>
      <c r="F11" s="16">
        <f t="shared" si="2"/>
        <v>1.0030496901031434</v>
      </c>
      <c r="G11" s="16">
        <f t="shared" si="2"/>
        <v>1.002645419617251</v>
      </c>
      <c r="H11" s="16">
        <f t="shared" si="2"/>
        <v>1.002165917744771</v>
      </c>
      <c r="I11" s="16">
        <f t="shared" si="2"/>
        <v>1.0016565464307692</v>
      </c>
      <c r="J11" s="16">
        <f t="shared" si="2"/>
        <v>1.0014304290170903</v>
      </c>
      <c r="K11" s="16">
        <f t="shared" si="2"/>
        <v>1.0013964183596866</v>
      </c>
      <c r="L11" s="16">
        <f t="shared" si="2"/>
        <v>1.0014633673145104</v>
      </c>
      <c r="M11" s="16">
        <f t="shared" si="2"/>
        <v>1.001540128737514</v>
      </c>
    </row>
    <row r="12" spans="2:13" ht="14.25">
      <c r="B12" s="23">
        <v>2.5</v>
      </c>
      <c r="C12" s="16">
        <f t="shared" si="1"/>
        <v>1.0033997500394487</v>
      </c>
      <c r="D12" s="16">
        <f t="shared" si="2"/>
        <v>1.0028150409167678</v>
      </c>
      <c r="E12" s="16">
        <f t="shared" si="2"/>
        <v>1.0022988110647215</v>
      </c>
      <c r="F12" s="16">
        <f t="shared" si="2"/>
        <v>1.001847434768719</v>
      </c>
      <c r="G12" s="16">
        <f t="shared" si="2"/>
        <v>1.001457286314169</v>
      </c>
      <c r="H12" s="16">
        <f t="shared" si="2"/>
        <v>1.0009789345844007</v>
      </c>
      <c r="I12" s="16">
        <f t="shared" si="2"/>
        <v>1.000436456618679</v>
      </c>
      <c r="J12" s="16">
        <f t="shared" si="2"/>
        <v>1.0001633490810704</v>
      </c>
      <c r="K12" s="16">
        <f t="shared" si="2"/>
        <v>1.0001029601810913</v>
      </c>
      <c r="L12" s="16">
        <f t="shared" si="2"/>
        <v>1.0001986381282586</v>
      </c>
      <c r="M12" s="16">
        <f t="shared" si="2"/>
        <v>1.0003937311320887</v>
      </c>
    </row>
    <row r="13" spans="2:13" ht="14.25">
      <c r="B13" s="23">
        <v>2.6</v>
      </c>
      <c r="C13" s="16">
        <f t="shared" si="1"/>
        <v>1.0020017039764073</v>
      </c>
      <c r="D13" s="16">
        <f t="shared" si="2"/>
        <v>1.001483587291685</v>
      </c>
      <c r="E13" s="16">
        <f t="shared" si="2"/>
        <v>1.001015858184952</v>
      </c>
      <c r="F13" s="16">
        <f t="shared" si="2"/>
        <v>1.0005970957042358</v>
      </c>
      <c r="G13" s="16">
        <f t="shared" si="2"/>
        <v>1.0002258788975638</v>
      </c>
      <c r="H13" s="16">
        <f t="shared" si="2"/>
        <v>0.999755093493949</v>
      </c>
      <c r="I13" s="16">
        <f t="shared" si="2"/>
        <v>0.9991880493718678</v>
      </c>
      <c r="J13" s="16">
        <f t="shared" si="2"/>
        <v>0.9988737609634214</v>
      </c>
      <c r="K13" s="16">
        <f t="shared" si="2"/>
        <v>0.9987900258940389</v>
      </c>
      <c r="L13" s="16">
        <f t="shared" si="2"/>
        <v>0.9989146417891492</v>
      </c>
      <c r="M13" s="16">
        <f t="shared" si="2"/>
        <v>0.9992254062741815</v>
      </c>
    </row>
    <row r="14" spans="2:13" ht="14.25">
      <c r="B14" s="23">
        <v>2.7</v>
      </c>
      <c r="C14" s="16">
        <f t="shared" si="1"/>
        <v>1.0005403945042834</v>
      </c>
      <c r="D14" s="16">
        <f t="shared" si="2"/>
        <v>1.000094726861446</v>
      </c>
      <c r="E14" s="16">
        <f t="shared" si="2"/>
        <v>0.9996809589781464</v>
      </c>
      <c r="F14" s="16">
        <f t="shared" si="2"/>
        <v>0.9992998709530002</v>
      </c>
      <c r="G14" s="16">
        <f t="shared" si="2"/>
        <v>0.9989522428846233</v>
      </c>
      <c r="H14" s="16">
        <f t="shared" si="2"/>
        <v>0.9984952446667221</v>
      </c>
      <c r="I14" s="16">
        <f t="shared" si="2"/>
        <v>0.997911932151123</v>
      </c>
      <c r="J14" s="16">
        <f t="shared" si="2"/>
        <v>0.9975621224470741</v>
      </c>
      <c r="K14" s="16">
        <f t="shared" si="2"/>
        <v>0.9974580045954466</v>
      </c>
      <c r="L14" s="16">
        <f t="shared" si="2"/>
        <v>0.9976117676371121</v>
      </c>
      <c r="M14" s="16">
        <f t="shared" si="2"/>
        <v>0.9980356006129416</v>
      </c>
    </row>
    <row r="15" spans="2:13" ht="14.25">
      <c r="B15" s="23">
        <v>2.8</v>
      </c>
      <c r="C15" s="16">
        <f t="shared" si="1"/>
        <v>0.9990175665890725</v>
      </c>
      <c r="D15" s="16">
        <f t="shared" si="2"/>
        <v>0.9986499969491425</v>
      </c>
      <c r="E15" s="16">
        <f t="shared" si="2"/>
        <v>0.9982954630618197</v>
      </c>
      <c r="F15" s="16">
        <f t="shared" si="2"/>
        <v>0.9979569416082784</v>
      </c>
      <c r="G15" s="16">
        <f t="shared" si="2"/>
        <v>0.9976374092696928</v>
      </c>
      <c r="H15" s="16">
        <f t="shared" si="2"/>
        <v>0.9972002268424248</v>
      </c>
      <c r="I15" s="16">
        <f t="shared" si="2"/>
        <v>0.9966087046883915</v>
      </c>
      <c r="J15" s="16">
        <f t="shared" si="2"/>
        <v>0.9962288857895256</v>
      </c>
      <c r="K15" s="16">
        <f t="shared" si="2"/>
        <v>0.9961072807891744</v>
      </c>
      <c r="L15" s="16">
        <f t="shared" si="2"/>
        <v>0.996290400330685</v>
      </c>
      <c r="M15" s="16">
        <f t="shared" si="2"/>
        <v>0.9968247550574048</v>
      </c>
    </row>
    <row r="16" spans="2:13" ht="14.25">
      <c r="B16" s="23">
        <v>2.9</v>
      </c>
      <c r="C16" s="16">
        <f t="shared" si="1"/>
        <v>0.9974349391405464</v>
      </c>
      <c r="D16" s="16">
        <f t="shared" si="2"/>
        <v>0.9971509122426415</v>
      </c>
      <c r="E16" s="16">
        <f t="shared" si="2"/>
        <v>0.9968607004863185</v>
      </c>
      <c r="F16" s="16">
        <f t="shared" si="2"/>
        <v>0.9965694719271784</v>
      </c>
      <c r="G16" s="16">
        <f t="shared" si="2"/>
        <v>0.9962823946208226</v>
      </c>
      <c r="H16" s="16">
        <f t="shared" si="2"/>
        <v>0.9958708673818875</v>
      </c>
      <c r="I16" s="16">
        <f t="shared" si="2"/>
        <v>0.9952789590352699</v>
      </c>
      <c r="J16" s="16">
        <f t="shared" si="2"/>
        <v>0.9948744977560964</v>
      </c>
      <c r="K16" s="16">
        <f t="shared" si="2"/>
        <v>0.9947382344131382</v>
      </c>
      <c r="L16" s="16">
        <f t="shared" si="2"/>
        <v>0.9949509198751663</v>
      </c>
      <c r="M16" s="16">
        <f t="shared" si="2"/>
        <v>0.9955933050109517</v>
      </c>
    </row>
    <row r="17" spans="2:13" ht="14.25">
      <c r="B17" s="23">
        <v>3</v>
      </c>
      <c r="C17" s="16">
        <f t="shared" si="1"/>
        <v>0.9957942051928603</v>
      </c>
      <c r="D17" s="16">
        <f t="shared" si="2"/>
        <v>0.9955989649503749</v>
      </c>
      <c r="E17" s="16">
        <f t="shared" si="2"/>
        <v>0.9953779818684076</v>
      </c>
      <c r="F17" s="16">
        <f t="shared" si="2"/>
        <v>0.9951386094445301</v>
      </c>
      <c r="G17" s="16">
        <f t="shared" si="2"/>
        <v>0.994888201176314</v>
      </c>
      <c r="H17" s="16">
        <f t="shared" si="2"/>
        <v>0.9945079823417923</v>
      </c>
      <c r="I17" s="16">
        <f t="shared" si="2"/>
        <v>0.993923279611492</v>
      </c>
      <c r="J17" s="16">
        <f t="shared" si="2"/>
        <v>0.9934993996531841</v>
      </c>
      <c r="K17" s="16">
        <f t="shared" si="2"/>
        <v>0.9933512408664235</v>
      </c>
      <c r="L17" s="16">
        <f t="shared" si="2"/>
        <v>0.9935937016507647</v>
      </c>
      <c r="M17" s="16">
        <f t="shared" si="2"/>
        <v>0.9943416804057627</v>
      </c>
    </row>
    <row r="18" spans="2:13" ht="14.25">
      <c r="B18" s="23">
        <v>3.1</v>
      </c>
      <c r="C18" s="16">
        <f t="shared" si="1"/>
        <v>0.9940970320851631</v>
      </c>
      <c r="D18" s="16">
        <f t="shared" si="2"/>
        <v>0.9939956249571286</v>
      </c>
      <c r="E18" s="16">
        <f t="shared" si="2"/>
        <v>0.9938485985248594</v>
      </c>
      <c r="F18" s="16">
        <f t="shared" si="2"/>
        <v>0.9936654850867682</v>
      </c>
      <c r="G18" s="16">
        <f t="shared" si="2"/>
        <v>0.9934558169412674</v>
      </c>
      <c r="H18" s="16">
        <f t="shared" si="2"/>
        <v>0.9931123765494005</v>
      </c>
      <c r="I18" s="16">
        <f t="shared" si="2"/>
        <v>0.9925422432534192</v>
      </c>
      <c r="J18" s="16">
        <f t="shared" si="2"/>
        <v>0.99210402736152</v>
      </c>
      <c r="K18" s="16">
        <f t="shared" si="2"/>
        <v>0.9919466710363992</v>
      </c>
      <c r="L18" s="16">
        <f t="shared" si="2"/>
        <v>0.9922191164407526</v>
      </c>
      <c r="M18" s="16">
        <f t="shared" si="2"/>
        <v>0.9930703057372763</v>
      </c>
    </row>
    <row r="19" spans="2:13" ht="14.25">
      <c r="B19" s="23">
        <v>3.2</v>
      </c>
      <c r="C19" s="16">
        <f t="shared" si="1"/>
        <v>0.9923450616422043</v>
      </c>
      <c r="D19" s="16">
        <f t="shared" si="2"/>
        <v>0.9923423399798326</v>
      </c>
      <c r="E19" s="16">
        <f t="shared" si="2"/>
        <v>0.9922738226060405</v>
      </c>
      <c r="F19" s="16">
        <f t="shared" si="2"/>
        <v>0.9921512132858114</v>
      </c>
      <c r="G19" s="16">
        <f t="shared" si="2"/>
        <v>0.9919862157841285</v>
      </c>
      <c r="H19" s="16">
        <f t="shared" si="2"/>
        <v>0.9916848436772799</v>
      </c>
      <c r="I19" s="16">
        <f t="shared" si="2"/>
        <v>0.991136419262529</v>
      </c>
      <c r="J19" s="16">
        <f t="shared" si="2"/>
        <v>0.9906888113694243</v>
      </c>
      <c r="K19" s="16">
        <f t="shared" si="2"/>
        <v>0.9905248913258317</v>
      </c>
      <c r="L19" s="16">
        <f t="shared" si="2"/>
        <v>0.9908275304596168</v>
      </c>
      <c r="M19" s="16">
        <f t="shared" si="2"/>
        <v>0.9917796000986454</v>
      </c>
    </row>
    <row r="20" spans="2:13" ht="14.25">
      <c r="B20" s="23">
        <v>3.3</v>
      </c>
      <c r="C20" s="16">
        <f t="shared" si="1"/>
        <v>0.9905399103549439</v>
      </c>
      <c r="D20" s="16">
        <f t="shared" si="2"/>
        <v>0.9906405357233505</v>
      </c>
      <c r="E20" s="16">
        <f t="shared" si="2"/>
        <v>0.9906549072295004</v>
      </c>
      <c r="F20" s="16">
        <f t="shared" si="2"/>
        <v>0.9905968920929452</v>
      </c>
      <c r="G20" s="16">
        <f t="shared" si="2"/>
        <v>0.9904803575332368</v>
      </c>
      <c r="H20" s="16">
        <f t="shared" si="2"/>
        <v>0.9902261663180311</v>
      </c>
      <c r="I20" s="16">
        <f t="shared" si="2"/>
        <v>0.9897063694539046</v>
      </c>
      <c r="J20" s="16">
        <f t="shared" si="2"/>
        <v>0.9892541768060618</v>
      </c>
      <c r="K20" s="16">
        <f t="shared" si="2"/>
        <v>0.9890862636799985</v>
      </c>
      <c r="L20" s="16">
        <f t="shared" si="2"/>
        <v>0.9894193053812108</v>
      </c>
      <c r="M20" s="16">
        <f t="shared" si="2"/>
        <v>0.9904699772151946</v>
      </c>
    </row>
    <row r="21" spans="2:13" ht="14.25">
      <c r="B21" s="23">
        <v>3.4</v>
      </c>
      <c r="C21" s="16">
        <f t="shared" si="1"/>
        <v>0.9886831695611606</v>
      </c>
      <c r="D21" s="16">
        <f t="shared" si="2"/>
        <v>0.9888916160362691</v>
      </c>
      <c r="E21" s="16">
        <f t="shared" si="2"/>
        <v>0.9889930866135592</v>
      </c>
      <c r="F21" s="16">
        <f t="shared" si="2"/>
        <v>0.9890036032927028</v>
      </c>
      <c r="G21" s="16">
        <f t="shared" si="2"/>
        <v>0.9889391880733711</v>
      </c>
      <c r="H21" s="16">
        <f t="shared" si="2"/>
        <v>0.9887371160590143</v>
      </c>
      <c r="I21" s="16">
        <f t="shared" si="2"/>
        <v>0.9882526482047231</v>
      </c>
      <c r="J21" s="16">
        <f t="shared" si="2"/>
        <v>0.9878005434746966</v>
      </c>
      <c r="K21" s="16">
        <f t="shared" si="2"/>
        <v>0.9876311456138018</v>
      </c>
      <c r="L21" s="16">
        <f t="shared" si="2"/>
        <v>0.987994798366906</v>
      </c>
      <c r="M21" s="16">
        <f t="shared" si="2"/>
        <v>0.9891418454788762</v>
      </c>
    </row>
    <row r="22" spans="2:13" ht="14.25">
      <c r="B22" s="23">
        <v>3.5</v>
      </c>
      <c r="C22" s="16">
        <f t="shared" si="1"/>
        <v>0.9867764056260608</v>
      </c>
      <c r="D22" s="16">
        <f t="shared" si="2"/>
        <v>0.9870969630666876</v>
      </c>
      <c r="E22" s="16">
        <f t="shared" si="2"/>
        <v>0.9872895762108956</v>
      </c>
      <c r="F22" s="16">
        <f t="shared" si="2"/>
        <v>0.9873724125167457</v>
      </c>
      <c r="G22" s="16">
        <f t="shared" si="2"/>
        <v>0.9873636394422982</v>
      </c>
      <c r="H22" s="16">
        <f t="shared" si="2"/>
        <v>0.9872184535570769</v>
      </c>
      <c r="I22" s="16">
        <f t="shared" si="2"/>
        <v>0.9867758025027458</v>
      </c>
      <c r="J22" s="16">
        <f t="shared" si="2"/>
        <v>0.9863283258859488</v>
      </c>
      <c r="K22" s="16">
        <f t="shared" si="2"/>
        <v>0.9861598902388825</v>
      </c>
      <c r="L22" s="16">
        <f t="shared" si="2"/>
        <v>0.9865543620937434</v>
      </c>
      <c r="M22" s="16">
        <f t="shared" si="2"/>
        <v>0.9877956079827281</v>
      </c>
    </row>
    <row r="23" spans="2:13" ht="14.25">
      <c r="B23" s="23">
        <v>3.6</v>
      </c>
      <c r="C23" s="16">
        <f t="shared" si="1"/>
        <v>0.9848211601228868</v>
      </c>
      <c r="D23" s="16">
        <f t="shared" si="2"/>
        <v>0.9852579374180079</v>
      </c>
      <c r="E23" s="16">
        <f t="shared" si="2"/>
        <v>0.9855455728421347</v>
      </c>
      <c r="F23" s="16">
        <f t="shared" si="2"/>
        <v>0.9857043693577456</v>
      </c>
      <c r="G23" s="16">
        <f t="shared" si="2"/>
        <v>0.9857546299273191</v>
      </c>
      <c r="H23" s="16">
        <f t="shared" si="2"/>
        <v>0.9856709286132805</v>
      </c>
      <c r="I23" s="16">
        <f t="shared" si="2"/>
        <v>0.9852763719948067</v>
      </c>
      <c r="J23" s="16">
        <f t="shared" si="2"/>
        <v>0.9848379332910492</v>
      </c>
      <c r="K23" s="16">
        <f t="shared" si="2"/>
        <v>0.9846728462907337</v>
      </c>
      <c r="L23" s="16">
        <f t="shared" si="2"/>
        <v>0.9850983447825855</v>
      </c>
      <c r="M23" s="16">
        <f t="shared" si="2"/>
        <v>0.98643166255533</v>
      </c>
    </row>
    <row r="24" spans="2:13" ht="14.25">
      <c r="B24" s="23">
        <v>3.7</v>
      </c>
      <c r="C24" s="16">
        <f t="shared" si="1"/>
        <v>0.9828189500135253</v>
      </c>
      <c r="D24" s="16">
        <f t="shared" si="2"/>
        <v>0.9833758783047237</v>
      </c>
      <c r="E24" s="16">
        <f t="shared" si="2"/>
        <v>0.983762254829436</v>
      </c>
      <c r="F24" s="16">
        <f t="shared" si="2"/>
        <v>0.9840005074832656</v>
      </c>
      <c r="G24" s="16">
        <f t="shared" si="2"/>
        <v>0.9841130641618162</v>
      </c>
      <c r="H24" s="16">
        <f t="shared" si="2"/>
        <v>0.9840952802476269</v>
      </c>
      <c r="I24" s="16">
        <f t="shared" si="2"/>
        <v>0.9837548890353012</v>
      </c>
      <c r="J24" s="16">
        <f t="shared" si="2"/>
        <v>0.9833297697150949</v>
      </c>
      <c r="K24" s="16">
        <f t="shared" si="2"/>
        <v>0.983170358155815</v>
      </c>
      <c r="L24" s="16">
        <f t="shared" si="2"/>
        <v>0.9836270902262679</v>
      </c>
      <c r="M24" s="16">
        <f t="shared" si="2"/>
        <v>0.9850504017952606</v>
      </c>
    </row>
    <row r="25" spans="2:13" ht="14.25">
      <c r="B25" s="23">
        <v>3.8</v>
      </c>
      <c r="C25" s="16">
        <f t="shared" si="1"/>
        <v>0.9807712678291166</v>
      </c>
      <c r="D25" s="16">
        <f t="shared" si="2"/>
        <v>0.9814521037082102</v>
      </c>
      <c r="E25" s="16">
        <f t="shared" si="2"/>
        <v>0.9819407821300811</v>
      </c>
      <c r="F25" s="16">
        <f t="shared" si="2"/>
        <v>0.9822618447496408</v>
      </c>
      <c r="G25" s="16">
        <f t="shared" si="2"/>
        <v>0.9824398332218008</v>
      </c>
      <c r="H25" s="16">
        <f t="shared" si="2"/>
        <v>0.9824922367737857</v>
      </c>
      <c r="I25" s="16">
        <f t="shared" si="2"/>
        <v>0.9822118787346761</v>
      </c>
      <c r="J25" s="16">
        <f t="shared" si="2"/>
        <v>0.9818042339903049</v>
      </c>
      <c r="K25" s="16">
        <f t="shared" si="2"/>
        <v>0.9816527658986656</v>
      </c>
      <c r="L25" s="16">
        <f t="shared" si="2"/>
        <v>0.9821409378177509</v>
      </c>
      <c r="M25" s="16">
        <f t="shared" si="2"/>
        <v>0.9836522131055543</v>
      </c>
    </row>
    <row r="26" spans="2:13" ht="14.25">
      <c r="B26" s="23">
        <v>3.9</v>
      </c>
      <c r="C26" s="16">
        <f t="shared" si="1"/>
        <v>0.9786795818506634</v>
      </c>
      <c r="D26" s="16">
        <f t="shared" si="2"/>
        <v>0.9794879105325139</v>
      </c>
      <c r="E26" s="16">
        <f t="shared" si="2"/>
        <v>0.9800822964700623</v>
      </c>
      <c r="F26" s="16">
        <f t="shared" si="2"/>
        <v>0.9804893833158604</v>
      </c>
      <c r="G26" s="16">
        <f t="shared" si="2"/>
        <v>0.9807358147224604</v>
      </c>
      <c r="H26" s="16">
        <f t="shared" si="2"/>
        <v>0.9808625158738213</v>
      </c>
      <c r="I26" s="16">
        <f t="shared" si="2"/>
        <v>0.9806478590079183</v>
      </c>
      <c r="J26" s="16">
        <f t="shared" si="2"/>
        <v>0.9802617197892758</v>
      </c>
      <c r="K26" s="16">
        <f t="shared" si="2"/>
        <v>0.9801204052890184</v>
      </c>
      <c r="L26" s="16">
        <f t="shared" si="2"/>
        <v>0.980640222578271</v>
      </c>
      <c r="M26" s="16">
        <f t="shared" si="2"/>
        <v>0.9822374787281579</v>
      </c>
    </row>
    <row r="27" spans="2:13" ht="14.25">
      <c r="B27" s="23">
        <v>4</v>
      </c>
      <c r="C27" s="16">
        <f t="shared" si="1"/>
        <v>0.9765453362896388</v>
      </c>
      <c r="D27" s="16">
        <f aca="true" t="shared" si="3" ref="D27:M36">(-0.00000000001202792*$B27^5+0.0000000009436018*$B27^4-0.00000002401686*$B27^3+0.0000001292765*$B27^2+0.000002349353*$B27-0.000006769376)*D$10^3+(0.0000000009874728*$B27^5-0.00000007960912*$B27^4+0.000002243871*$B27^3-0.00002208887*$B27^2-0.00002414301*$B27+0.0001978731)*D$10^2+(-0.00000002368327*$B27^5+0.000001943117*$B27^4-0.00005766112*$B27^3+0.0006794402*$B27^2-0.001382507*$B27-0.0006504636)*D$10+(0.0000001988237*$B27^5-0.00001685939*$B27^4+0.0005352568*$B27^3-0.007333496*$B27^2+0.01209129*$B27+1.012671)</f>
        <v>0.9774845747601417</v>
      </c>
      <c r="E27" s="16">
        <f t="shared" si="3"/>
        <v>0.9781879214776694</v>
      </c>
      <c r="F27" s="16">
        <f t="shared" si="3"/>
        <v>0.9786841097574484</v>
      </c>
      <c r="G27" s="16">
        <f t="shared" si="3"/>
        <v>0.9790018729147052</v>
      </c>
      <c r="H27" s="16">
        <f t="shared" si="3"/>
        <v>0.9792068246729196</v>
      </c>
      <c r="I27" s="16">
        <f t="shared" si="3"/>
        <v>0.9790633406230438</v>
      </c>
      <c r="J27" s="16">
        <f t="shared" si="3"/>
        <v>0.9787026156582367</v>
      </c>
      <c r="K27" s="16">
        <f t="shared" si="3"/>
        <v>0.9785736078289143</v>
      </c>
      <c r="L27" s="16">
        <f t="shared" si="3"/>
        <v>0.979125275185493</v>
      </c>
      <c r="M27" s="16">
        <f t="shared" si="3"/>
        <v>0.9808065757783884</v>
      </c>
    </row>
    <row r="28" spans="2:13" ht="14.25">
      <c r="B28" s="23">
        <v>4.1</v>
      </c>
      <c r="C28" s="16">
        <f t="shared" si="1"/>
        <v>0.974369951468595</v>
      </c>
      <c r="D28" s="16">
        <f t="shared" si="3"/>
        <v>0.9754433516078512</v>
      </c>
      <c r="E28" s="16">
        <f t="shared" si="3"/>
        <v>0.9762587628170789</v>
      </c>
      <c r="F28" s="16">
        <f t="shared" si="3"/>
        <v>0.9768469951803447</v>
      </c>
      <c r="G28" s="16">
        <f t="shared" si="3"/>
        <v>0.9772388587817155</v>
      </c>
      <c r="H28" s="16">
        <f t="shared" si="3"/>
        <v>0.977525859814115</v>
      </c>
      <c r="I28" s="16">
        <f t="shared" si="3"/>
        <v>0.9774588272495869</v>
      </c>
      <c r="J28" s="16">
        <f t="shared" si="3"/>
        <v>0.9771273050503052</v>
      </c>
      <c r="K28" s="16">
        <f t="shared" si="3"/>
        <v>0.977012700779815</v>
      </c>
      <c r="L28" s="16">
        <f t="shared" si="3"/>
        <v>0.977596422001661</v>
      </c>
      <c r="M28" s="16">
        <f t="shared" si="3"/>
        <v>0.9793598762793884</v>
      </c>
    </row>
    <row r="29" spans="2:13" ht="14.25">
      <c r="B29" s="23">
        <v>4.2</v>
      </c>
      <c r="C29" s="16">
        <f t="shared" si="1"/>
        <v>0.9721548240017726</v>
      </c>
      <c r="D29" s="16">
        <f t="shared" si="3"/>
        <v>0.9733654756824398</v>
      </c>
      <c r="E29" s="16">
        <f t="shared" si="3"/>
        <v>0.9742959083219408</v>
      </c>
      <c r="F29" s="16">
        <f t="shared" si="3"/>
        <v>0.9749789953347868</v>
      </c>
      <c r="G29" s="16">
        <f t="shared" si="3"/>
        <v>0.9754476101354893</v>
      </c>
      <c r="H29" s="16">
        <f t="shared" si="3"/>
        <v>0.9758203075330173</v>
      </c>
      <c r="I29" s="16">
        <f t="shared" si="3"/>
        <v>0.9758348155070896</v>
      </c>
      <c r="J29" s="16">
        <f t="shared" si="3"/>
        <v>0.9755361663587431</v>
      </c>
      <c r="K29" s="16">
        <f t="shared" si="3"/>
        <v>0.9754380071897171</v>
      </c>
      <c r="L29" s="16">
        <f t="shared" si="3"/>
        <v>0.976053985101751</v>
      </c>
      <c r="M29" s="16">
        <f t="shared" si="3"/>
        <v>0.9778977471965842</v>
      </c>
    </row>
    <row r="30" spans="2:13" ht="14.25">
      <c r="B30" s="23">
        <v>4.3</v>
      </c>
      <c r="C30" s="16">
        <f t="shared" si="1"/>
        <v>0.9699013269757086</v>
      </c>
      <c r="D30" s="16">
        <f t="shared" si="3"/>
        <v>0.9712521611365342</v>
      </c>
      <c r="E30" s="16">
        <f t="shared" si="3"/>
        <v>0.9723004281289672</v>
      </c>
      <c r="F30" s="16">
        <f t="shared" si="3"/>
        <v>0.973081050729191</v>
      </c>
      <c r="G30" s="16">
        <f t="shared" si="3"/>
        <v>0.973628951713389</v>
      </c>
      <c r="H30" s="16">
        <f t="shared" si="3"/>
        <v>0.9740908437325387</v>
      </c>
      <c r="I30" s="16">
        <f t="shared" si="3"/>
        <v>0.9741917950135903</v>
      </c>
      <c r="J30" s="16">
        <f t="shared" si="3"/>
        <v>0.9739295729502111</v>
      </c>
      <c r="K30" s="16">
        <f t="shared" si="3"/>
        <v>0.9738498459202665</v>
      </c>
      <c r="L30" s="16">
        <f t="shared" si="3"/>
        <v>0.9744982823016217</v>
      </c>
      <c r="M30" s="16">
        <f t="shared" si="3"/>
        <v>0.9764205504721422</v>
      </c>
    </row>
    <row r="31" spans="2:13" ht="14.25">
      <c r="B31" s="23">
        <v>4.4</v>
      </c>
      <c r="C31" s="16">
        <f t="shared" si="1"/>
        <v>0.9676108101298456</v>
      </c>
      <c r="D31" s="16">
        <f t="shared" si="3"/>
        <v>0.9691046018243806</v>
      </c>
      <c r="E31" s="16">
        <f t="shared" si="3"/>
        <v>0.9702733748115202</v>
      </c>
      <c r="F31" s="16">
        <f t="shared" si="3"/>
        <v>0.9711540867440333</v>
      </c>
      <c r="G31" s="16">
        <f t="shared" si="3"/>
        <v>0.9717836952746887</v>
      </c>
      <c r="H31" s="16">
        <f t="shared" si="3"/>
        <v>0.9723381340576208</v>
      </c>
      <c r="I31" s="16">
        <f t="shared" si="3"/>
        <v>0.9725302484341132</v>
      </c>
      <c r="J31" s="16">
        <f t="shared" si="3"/>
        <v>0.972307893198025</v>
      </c>
      <c r="K31" s="16">
        <f t="shared" si="3"/>
        <v>0.9722485316738712</v>
      </c>
      <c r="L31" s="16">
        <f t="shared" si="3"/>
        <v>0.9729296271861665</v>
      </c>
      <c r="M31" s="16">
        <f t="shared" si="3"/>
        <v>0.9749286430594258</v>
      </c>
    </row>
    <row r="32" spans="2:13" ht="14.25">
      <c r="B32" s="23">
        <v>4.5</v>
      </c>
      <c r="C32" s="16">
        <f t="shared" si="1"/>
        <v>0.9652846000371399</v>
      </c>
      <c r="D32" s="16">
        <f t="shared" si="3"/>
        <v>0.9669239714576339</v>
      </c>
      <c r="E32" s="16">
        <f t="shared" si="3"/>
        <v>0.9682157835131994</v>
      </c>
      <c r="F32" s="16">
        <f t="shared" si="3"/>
        <v>0.9691990137457305</v>
      </c>
      <c r="G32" s="16">
        <f t="shared" si="3"/>
        <v>0.9699126396971209</v>
      </c>
      <c r="H32" s="16">
        <f t="shared" si="3"/>
        <v>0.9705628339699613</v>
      </c>
      <c r="I32" s="16">
        <f t="shared" si="3"/>
        <v>0.9708506515291572</v>
      </c>
      <c r="J32" s="16">
        <f t="shared" si="3"/>
        <v>0.970671490515411</v>
      </c>
      <c r="K32" s="16">
        <f t="shared" si="3"/>
        <v>0.9706343750208161</v>
      </c>
      <c r="L32" s="16">
        <f t="shared" si="3"/>
        <v>0.9713483291374654</v>
      </c>
      <c r="M32" s="16">
        <f t="shared" si="3"/>
        <v>0.9734223769574523</v>
      </c>
    </row>
    <row r="33" spans="2:13" ht="14.25">
      <c r="B33" s="23">
        <v>4.6</v>
      </c>
      <c r="C33" s="16">
        <f t="shared" si="1"/>
        <v>0.9629240002846704</v>
      </c>
      <c r="D33" s="16">
        <f t="shared" si="3"/>
        <v>0.9647114237611468</v>
      </c>
      <c r="E33" s="16">
        <f t="shared" si="3"/>
        <v>0.9661286720814299</v>
      </c>
      <c r="F33" s="16">
        <f t="shared" si="3"/>
        <v>0.9672167272005219</v>
      </c>
      <c r="G33" s="16">
        <f t="shared" si="3"/>
        <v>0.9680165710734246</v>
      </c>
      <c r="H33" s="16">
        <f t="shared" si="3"/>
        <v>0.9687655888227411</v>
      </c>
      <c r="I33" s="16">
        <f t="shared" si="3"/>
        <v>0.9691534732031851</v>
      </c>
      <c r="J33" s="16">
        <f t="shared" si="3"/>
        <v>0.9690207233887609</v>
      </c>
      <c r="K33" s="16">
        <f t="shared" si="3"/>
        <v>0.9690076824263755</v>
      </c>
      <c r="L33" s="16">
        <f t="shared" si="3"/>
        <v>0.969754693362936</v>
      </c>
      <c r="M33" s="16">
        <f t="shared" si="3"/>
        <v>0.9719020992453494</v>
      </c>
    </row>
    <row r="34" spans="2:13" ht="14.25">
      <c r="B34" s="23">
        <v>4.7</v>
      </c>
      <c r="C34" s="16">
        <f t="shared" si="1"/>
        <v>0.9605302916542473</v>
      </c>
      <c r="D34" s="16">
        <f t="shared" si="3"/>
        <v>0.9624680926287605</v>
      </c>
      <c r="E34" s="16">
        <f t="shared" si="3"/>
        <v>0.9640130412010509</v>
      </c>
      <c r="F34" s="16">
        <f t="shared" si="3"/>
        <v>0.9652081077883505</v>
      </c>
      <c r="G34" s="16">
        <f t="shared" si="3"/>
        <v>0.9660962628078916</v>
      </c>
      <c r="H34" s="16">
        <f t="shared" si="3"/>
        <v>0.9669470339353513</v>
      </c>
      <c r="I34" s="16">
        <f t="shared" si="3"/>
        <v>0.967439175553113</v>
      </c>
      <c r="J34" s="16">
        <f t="shared" si="3"/>
        <v>0.967355945410888</v>
      </c>
      <c r="K34" s="16">
        <f t="shared" si="3"/>
        <v>0.9673687562779282</v>
      </c>
      <c r="L34" s="16">
        <f t="shared" si="3"/>
        <v>0.968149020923486</v>
      </c>
      <c r="M34" s="16">
        <f t="shared" si="3"/>
        <v>0.9703681521168133</v>
      </c>
    </row>
    <row r="35" spans="2:13" ht="14.25">
      <c r="B35" s="23">
        <v>4.8</v>
      </c>
      <c r="C35" s="16">
        <f t="shared" si="1"/>
        <v>0.9581047323030211</v>
      </c>
      <c r="D35" s="16">
        <f t="shared" si="3"/>
        <v>0.9601950922790937</v>
      </c>
      <c r="E35" s="16">
        <f t="shared" si="3"/>
        <v>0.9618698745279028</v>
      </c>
      <c r="F35" s="16">
        <f t="shared" si="3"/>
        <v>0.9631740215167442</v>
      </c>
      <c r="G35" s="16">
        <f t="shared" si="3"/>
        <v>0.9641524757129143</v>
      </c>
      <c r="H35" s="16">
        <f t="shared" si="3"/>
        <v>0.96510779466812</v>
      </c>
      <c r="I35" s="16">
        <f t="shared" si="3"/>
        <v>0.9657082139167993</v>
      </c>
      <c r="J35" s="16">
        <f t="shared" si="3"/>
        <v>0.9656775053142826</v>
      </c>
      <c r="K35" s="16">
        <f t="shared" si="3"/>
        <v>0.9657178949120707</v>
      </c>
      <c r="L35" s="16">
        <f t="shared" si="3"/>
        <v>0.9665316087616643</v>
      </c>
      <c r="M35" s="16">
        <f t="shared" si="3"/>
        <v>0.9688208729145639</v>
      </c>
    </row>
    <row r="36" spans="2:13" ht="14.25">
      <c r="B36" s="23">
        <v>4.9</v>
      </c>
      <c r="C36" s="16">
        <f t="shared" si="1"/>
        <v>0.9556485579440901</v>
      </c>
      <c r="D36" s="16">
        <f t="shared" si="3"/>
        <v>0.9578935174113319</v>
      </c>
      <c r="E36" s="16">
        <f t="shared" si="3"/>
        <v>0.9597001388224153</v>
      </c>
      <c r="F36" s="16">
        <f t="shared" si="3"/>
        <v>0.9611153198346966</v>
      </c>
      <c r="G36" s="16">
        <f t="shared" si="3"/>
        <v>0.9621859581055318</v>
      </c>
      <c r="H36" s="16">
        <f t="shared" si="3"/>
        <v>0.9632484864970394</v>
      </c>
      <c r="I36" s="16">
        <f t="shared" si="3"/>
        <v>0.9639610369215332</v>
      </c>
      <c r="J36" s="16">
        <f t="shared" si="3"/>
        <v>0.9639857470043672</v>
      </c>
      <c r="K36" s="16">
        <f t="shared" si="3"/>
        <v>0.9640553926417307</v>
      </c>
      <c r="L36" s="16">
        <f t="shared" si="3"/>
        <v>0.9649027497298128</v>
      </c>
      <c r="M36" s="16">
        <f t="shared" si="3"/>
        <v>0.9672605941648028</v>
      </c>
    </row>
    <row r="37" spans="2:13" ht="14.25">
      <c r="B37" s="23">
        <v>5</v>
      </c>
      <c r="C37" s="16">
        <f t="shared" si="1"/>
        <v>0.9531629820271107</v>
      </c>
      <c r="D37" s="16">
        <f aca="true" t="shared" si="4" ref="D37:M46">(-0.00000000001202792*$B37^5+0.0000000009436018*$B37^4-0.00000002401686*$B37^3+0.0000001292765*$B37^2+0.000002349353*$B37-0.000006769376)*D$10^3+(0.0000000009874728*$B37^5-0.00000007960912*$B37^4+0.000002243871*$B37^3-0.00002208887*$B37^2-0.00002414301*$B37+0.0001978731)*D$10^2+(-0.00000002368327*$B37^5+0.000001943117*$B37^4-0.00005766112*$B37^3+0.0006794402*$B37^2-0.001382507*$B37-0.0006504636)*D$10+(0.0000001988237*$B37^5-0.00001685939*$B37^4+0.0005352568*$B37^3-0.007333496*$B37^2+0.01209129*$B37+1.012671)</f>
        <v>0.9555644433610175</v>
      </c>
      <c r="E37" s="16">
        <f t="shared" si="4"/>
        <v>0.9575047840831958</v>
      </c>
      <c r="F37" s="16">
        <f t="shared" si="4"/>
        <v>0.9590328397465485</v>
      </c>
      <c r="G37" s="16">
        <f t="shared" si="4"/>
        <v>0.9601974459039783</v>
      </c>
      <c r="H37" s="16">
        <f t="shared" si="4"/>
        <v>0.9613697150884923</v>
      </c>
      <c r="I37" s="16">
        <f t="shared" si="4"/>
        <v>0.9621980865325247</v>
      </c>
      <c r="J37" s="16">
        <f t="shared" si="4"/>
        <v>0.962281009592752</v>
      </c>
      <c r="K37" s="16">
        <f t="shared" si="4"/>
        <v>0.9623815397832809</v>
      </c>
      <c r="L37" s="16">
        <f t="shared" si="4"/>
        <v>0.963262732618218</v>
      </c>
      <c r="M37" s="16">
        <f t="shared" si="4"/>
        <v>0.9656876436116698</v>
      </c>
    </row>
    <row r="38" spans="2:13" ht="14.25">
      <c r="B38" s="23">
        <v>5.1</v>
      </c>
      <c r="C38" s="16">
        <f t="shared" si="1"/>
        <v>0.9506491959189046</v>
      </c>
      <c r="D38" s="16">
        <f t="shared" si="4"/>
        <v>0.9532089262558394</v>
      </c>
      <c r="E38" s="16">
        <f t="shared" si="4"/>
        <v>0.9552847436806169</v>
      </c>
      <c r="F38" s="16">
        <f t="shared" si="4"/>
        <v>0.9569274039258696</v>
      </c>
      <c r="G38" s="16">
        <f t="shared" si="4"/>
        <v>0.9581876627242297</v>
      </c>
      <c r="H38" s="16">
        <f t="shared" si="4"/>
        <v>0.9594720763739799</v>
      </c>
      <c r="I38" s="16">
        <f t="shared" si="4"/>
        <v>0.9604197981013932</v>
      </c>
      <c r="J38" s="16">
        <f t="shared" si="4"/>
        <v>0.9605636274304908</v>
      </c>
      <c r="K38" s="16">
        <f t="shared" si="4"/>
        <v>0.9606966226836537</v>
      </c>
      <c r="L38" s="16">
        <f t="shared" si="4"/>
        <v>0.9616118421832631</v>
      </c>
      <c r="M38" s="16">
        <f t="shared" si="4"/>
        <v>0.9641023442517002</v>
      </c>
    </row>
    <row r="39" spans="2:13" ht="14.25">
      <c r="B39" s="23">
        <v>5.2</v>
      </c>
      <c r="C39" s="16">
        <f t="shared" si="1"/>
        <v>0.9481083690840681</v>
      </c>
      <c r="D39" s="16">
        <f t="shared" si="4"/>
        <v>0.9508280031714219</v>
      </c>
      <c r="E39" s="16">
        <f t="shared" si="4"/>
        <v>0.9530409344904041</v>
      </c>
      <c r="F39" s="16">
        <f t="shared" si="4"/>
        <v>0.9547998208293388</v>
      </c>
      <c r="G39" s="16">
        <f t="shared" si="4"/>
        <v>0.9561573199765505</v>
      </c>
      <c r="H39" s="16">
        <f t="shared" si="4"/>
        <v>0.9575561566248475</v>
      </c>
      <c r="I39" s="16">
        <f t="shared" si="4"/>
        <v>0.9586266004146569</v>
      </c>
      <c r="J39" s="16">
        <f t="shared" si="4"/>
        <v>0.958833930141336</v>
      </c>
      <c r="K39" s="16">
        <f t="shared" si="4"/>
        <v>0.9590009237474537</v>
      </c>
      <c r="L39" s="16">
        <f t="shared" si="4"/>
        <v>0.9599503591755789</v>
      </c>
      <c r="M39" s="16">
        <f t="shared" si="4"/>
        <v>0.9625050143682806</v>
      </c>
    </row>
    <row r="40" spans="2:13" ht="14.25">
      <c r="B40" s="23">
        <v>5.3</v>
      </c>
      <c r="C40" s="16">
        <f t="shared" si="1"/>
        <v>0.945541649265581</v>
      </c>
      <c r="D40" s="16">
        <f t="shared" si="4"/>
        <v>0.9484226922871155</v>
      </c>
      <c r="E40" s="16">
        <f t="shared" si="4"/>
        <v>0.9507742570272241</v>
      </c>
      <c r="F40" s="16">
        <f t="shared" si="4"/>
        <v>0.9526508848106263</v>
      </c>
      <c r="G40" s="16">
        <f t="shared" si="4"/>
        <v>0.9541071169620415</v>
      </c>
      <c r="H40" s="16">
        <f t="shared" si="4"/>
        <v>0.9556225325270127</v>
      </c>
      <c r="I40" s="16">
        <f t="shared" si="4"/>
        <v>0.9568189157422216</v>
      </c>
      <c r="J40" s="16">
        <f t="shared" si="4"/>
        <v>0.9570922426549944</v>
      </c>
      <c r="K40" s="16">
        <f t="shared" si="4"/>
        <v>0.9572947214640721</v>
      </c>
      <c r="L40" s="16">
        <f t="shared" si="4"/>
        <v>0.958278560368196</v>
      </c>
      <c r="M40" s="16">
        <f t="shared" si="4"/>
        <v>0.9608959675661073</v>
      </c>
    </row>
    <row r="41" spans="2:13" ht="14.25">
      <c r="B41" s="23">
        <v>5.4</v>
      </c>
      <c r="C41" s="16">
        <f t="shared" si="1"/>
        <v>0.9429501626654146</v>
      </c>
      <c r="D41" s="16">
        <f t="shared" si="4"/>
        <v>0.9459939930417852</v>
      </c>
      <c r="E41" s="16">
        <f t="shared" si="4"/>
        <v>0.9484855955782729</v>
      </c>
      <c r="F41" s="16">
        <f t="shared" si="4"/>
        <v>0.9504813762342745</v>
      </c>
      <c r="G41" s="16">
        <f t="shared" si="4"/>
        <v>0.9520377409691865</v>
      </c>
      <c r="H41" s="16">
        <f t="shared" si="4"/>
        <v>0.9536717712556914</v>
      </c>
      <c r="I41" s="16">
        <f t="shared" si="4"/>
        <v>0.9549971598858702</v>
      </c>
      <c r="J41" s="16">
        <f t="shared" si="4"/>
        <v>0.9553388852403827</v>
      </c>
      <c r="K41" s="16">
        <f t="shared" si="4"/>
        <v>0.9555782904348008</v>
      </c>
      <c r="L41" s="16">
        <f t="shared" si="4"/>
        <v>0.9565967185846965</v>
      </c>
      <c r="M41" s="16">
        <f t="shared" si="4"/>
        <v>0.9592755128056416</v>
      </c>
    </row>
    <row r="42" spans="2:13" ht="14.25">
      <c r="B42" s="23">
        <v>5.5</v>
      </c>
      <c r="C42" s="16">
        <f t="shared" si="1"/>
        <v>0.940335014125141</v>
      </c>
      <c r="D42" s="16">
        <f t="shared" si="4"/>
        <v>0.9435428862896011</v>
      </c>
      <c r="E42" s="16">
        <f t="shared" si="4"/>
        <v>0.9461758183368635</v>
      </c>
      <c r="F42" s="16">
        <f t="shared" si="4"/>
        <v>0.948292061589579</v>
      </c>
      <c r="G42" s="16">
        <f t="shared" si="4"/>
        <v>0.9499498673703993</v>
      </c>
      <c r="H42" s="16">
        <f t="shared" si="4"/>
        <v>0.9517044305501253</v>
      </c>
      <c r="I42" s="16">
        <f t="shared" si="4"/>
        <v>0.9531617422277513</v>
      </c>
      <c r="J42" s="16">
        <f t="shared" si="4"/>
        <v>0.9535741735388827</v>
      </c>
      <c r="K42" s="16">
        <f t="shared" si="4"/>
        <v>0.9538519013999454</v>
      </c>
      <c r="L42" s="16">
        <f t="shared" si="4"/>
        <v>0.9549051027273652</v>
      </c>
      <c r="M42" s="16">
        <f t="shared" si="4"/>
        <v>0.9576439544375681</v>
      </c>
    </row>
    <row r="43" spans="2:13" ht="14.25">
      <c r="B43" s="23">
        <v>5.6</v>
      </c>
      <c r="C43" s="16">
        <f t="shared" si="1"/>
        <v>0.9376972873065411</v>
      </c>
      <c r="D43" s="16">
        <f t="shared" si="4"/>
        <v>0.9410703344558277</v>
      </c>
      <c r="E43" s="16">
        <f t="shared" si="4"/>
        <v>0.9438457775360133</v>
      </c>
      <c r="F43" s="16">
        <f t="shared" si="4"/>
        <v>0.9460836936044704</v>
      </c>
      <c r="G43" s="16">
        <f t="shared" si="4"/>
        <v>0.9478441597185717</v>
      </c>
      <c r="H43" s="16">
        <f t="shared" si="4"/>
        <v>0.9497210587883088</v>
      </c>
      <c r="I43" s="16">
        <f t="shared" si="4"/>
        <v>0.9513130657788691</v>
      </c>
      <c r="J43" s="16">
        <f t="shared" si="4"/>
        <v>0.9517984185975974</v>
      </c>
      <c r="K43" s="16">
        <f t="shared" si="4"/>
        <v>0.9521158212659396</v>
      </c>
      <c r="L43" s="16">
        <f t="shared" si="4"/>
        <v>0.953203977805342</v>
      </c>
      <c r="M43" s="16">
        <f t="shared" si="4"/>
        <v>0.9560015922372506</v>
      </c>
    </row>
    <row r="44" spans="2:13" ht="14.25">
      <c r="B44" s="23">
        <v>5.7</v>
      </c>
      <c r="C44" s="16">
        <f t="shared" si="1"/>
        <v>0.9350380448722141</v>
      </c>
      <c r="D44" s="16">
        <f t="shared" si="4"/>
        <v>0.938577281692613</v>
      </c>
      <c r="E44" s="16">
        <f t="shared" si="4"/>
        <v>0.9414963095820329</v>
      </c>
      <c r="F44" s="16">
        <f t="shared" si="4"/>
        <v>0.9438570113593949</v>
      </c>
      <c r="G44" s="16">
        <f t="shared" si="4"/>
        <v>0.9457212698436198</v>
      </c>
      <c r="H44" s="16">
        <f t="shared" si="4"/>
        <v>0.9477221950617154</v>
      </c>
      <c r="I44" s="16">
        <f t="shared" si="4"/>
        <v>0.9494515272275719</v>
      </c>
      <c r="J44" s="16">
        <f t="shared" si="4"/>
        <v>0.9500119269026058</v>
      </c>
      <c r="K44" s="16">
        <f t="shared" si="4"/>
        <v>0.9503703131324589</v>
      </c>
      <c r="L44" s="16">
        <f t="shared" si="4"/>
        <v>0.9514936049627729</v>
      </c>
      <c r="M44" s="16">
        <f t="shared" si="4"/>
        <v>0.9543487214391894</v>
      </c>
    </row>
    <row r="45" spans="2:13" ht="14.25">
      <c r="B45" s="23">
        <v>5.8</v>
      </c>
      <c r="C45" s="16">
        <f t="shared" si="1"/>
        <v>0.932358328666185</v>
      </c>
      <c r="D45" s="16">
        <f t="shared" si="4"/>
        <v>0.9360646540347789</v>
      </c>
      <c r="E45" s="16">
        <f t="shared" si="4"/>
        <v>0.9391282351881136</v>
      </c>
      <c r="F45" s="16">
        <f t="shared" si="4"/>
        <v>0.9416127404011957</v>
      </c>
      <c r="G45" s="16">
        <f t="shared" si="4"/>
        <v>0.9435818379490315</v>
      </c>
      <c r="H45" s="16">
        <f t="shared" si="4"/>
        <v>0.9457083692500251</v>
      </c>
      <c r="I45" s="16">
        <f t="shared" si="4"/>
        <v>0.9475775169880409</v>
      </c>
      <c r="J45" s="16">
        <f t="shared" si="4"/>
        <v>0.9482150004122187</v>
      </c>
      <c r="K45" s="16">
        <f t="shared" si="4"/>
        <v>0.9486156363195337</v>
      </c>
      <c r="L45" s="16">
        <f t="shared" si="4"/>
        <v>0.9497742415069617</v>
      </c>
      <c r="M45" s="16">
        <f t="shared" si="4"/>
        <v>0.9526856327714779</v>
      </c>
    </row>
    <row r="46" spans="2:13" ht="14.25">
      <c r="B46" s="23">
        <v>5.9</v>
      </c>
      <c r="C46" s="16">
        <f t="shared" si="1"/>
        <v>0.9296591598945144</v>
      </c>
      <c r="D46" s="16">
        <f t="shared" si="4"/>
        <v>0.93353335955561</v>
      </c>
      <c r="E46" s="16">
        <f t="shared" si="4"/>
        <v>0.9367423595079152</v>
      </c>
      <c r="F46" s="16">
        <f t="shared" si="4"/>
        <v>0.9393515928569947</v>
      </c>
      <c r="G46" s="16">
        <f t="shared" si="4"/>
        <v>0.9414264927084135</v>
      </c>
      <c r="H46" s="16">
        <f t="shared" si="4"/>
        <v>0.9436801020958513</v>
      </c>
      <c r="I46" s="16">
        <f t="shared" si="4"/>
        <v>0.9456914192487806</v>
      </c>
      <c r="J46" s="16">
        <f t="shared" si="4"/>
        <v>0.9464079365902343</v>
      </c>
      <c r="K46" s="16">
        <f t="shared" si="4"/>
        <v>0.9468520463946641</v>
      </c>
      <c r="L46" s="16">
        <f t="shared" si="4"/>
        <v>0.948046140936522</v>
      </c>
      <c r="M46" s="16">
        <f t="shared" si="4"/>
        <v>0.9510126124902596</v>
      </c>
    </row>
    <row r="47" spans="2:13" ht="14.25">
      <c r="B47" s="23">
        <v>6</v>
      </c>
      <c r="C47" s="16">
        <f t="shared" si="1"/>
        <v>0.9269415393059066</v>
      </c>
      <c r="D47" s="16">
        <f aca="true" t="shared" si="5" ref="D47:M56">(-0.00000000001202792*$B47^5+0.0000000009436018*$B47^4-0.00000002401686*$B47^3+0.0000001292765*$B47^2+0.000002349353*$B47-0.000006769376)*D$10^3+(0.0000000009874728*$B47^5-0.00000007960912*$B47^4+0.000002243871*$B47^3-0.00002208887*$B47^2-0.00002414301*$B47+0.0001978731)*D$10^2+(-0.00000002368327*$B47^5+0.000001943117*$B47^4-0.00005766112*$B47^3+0.0006794402*$B47^2-0.001382507*$B47-0.0006504636)*D$10+(0.0000001988237*$B47^5-0.00001685939*$B47^4+0.0005352568*$B47^3-0.007333496*$B47^2+0.01209129*$B47+1.012671)</f>
        <v>0.9309842885226441</v>
      </c>
      <c r="E47" s="16">
        <f t="shared" si="5"/>
        <v>0.934339472269154</v>
      </c>
      <c r="F47" s="16">
        <f t="shared" si="5"/>
        <v>0.9370742675480732</v>
      </c>
      <c r="G47" s="16">
        <f t="shared" si="5"/>
        <v>0.9392558513620388</v>
      </c>
      <c r="H47" s="16">
        <f t="shared" si="5"/>
        <v>0.9416379052794678</v>
      </c>
      <c r="I47" s="16">
        <f t="shared" si="5"/>
        <v>0.9437936120211066</v>
      </c>
      <c r="J47" s="16">
        <f t="shared" si="5"/>
        <v>0.9445910284391936</v>
      </c>
      <c r="K47" s="16">
        <f t="shared" si="5"/>
        <v>0.945079795199933</v>
      </c>
      <c r="L47" s="16">
        <f t="shared" si="5"/>
        <v>0.946309552969529</v>
      </c>
      <c r="M47" s="16">
        <f t="shared" si="5"/>
        <v>0.9493299424141856</v>
      </c>
    </row>
    <row r="48" spans="2:13" ht="14.25">
      <c r="B48" s="23">
        <v>6.1</v>
      </c>
      <c r="C48" s="16">
        <f t="shared" si="1"/>
        <v>0.9242064473723183</v>
      </c>
      <c r="D48" s="16">
        <f t="shared" si="5"/>
        <v>0.9284183135534612</v>
      </c>
      <c r="E48" s="16">
        <f t="shared" si="5"/>
        <v>0.9319203479071911</v>
      </c>
      <c r="F48" s="16">
        <f t="shared" si="5"/>
        <v>0.9347814501037534</v>
      </c>
      <c r="G48" s="16">
        <f t="shared" si="5"/>
        <v>0.9370705198133933</v>
      </c>
      <c r="H48" s="16">
        <f t="shared" si="5"/>
        <v>0.9395822814935353</v>
      </c>
      <c r="I48" s="16">
        <f t="shared" si="5"/>
        <v>0.9418844671876353</v>
      </c>
      <c r="J48" s="16">
        <f t="shared" si="5"/>
        <v>0.942764564533636</v>
      </c>
      <c r="K48" s="16">
        <f t="shared" si="5"/>
        <v>0.9432991308791201</v>
      </c>
      <c r="L48" s="16">
        <f t="shared" si="5"/>
        <v>0.9445647235716707</v>
      </c>
      <c r="M48" s="16">
        <f t="shared" si="5"/>
        <v>0.9476378999588702</v>
      </c>
    </row>
    <row r="49" spans="2:13" ht="14.25">
      <c r="B49" s="23">
        <v>6.2</v>
      </c>
      <c r="C49" s="16">
        <f aca="true" t="shared" si="6" ref="C49:C112">(-0.00000000001202792*$B49^5+0.0000000009436018*$B49^4-0.00000002401686*$B49^3+0.0000001292765*$B49^2+0.000002349353*$B49-0.000006769376)*C$10^3+(0.0000000009874728*$B49^5-0.00000007960912*$B49^4+0.000002243871*$B49^3-0.00002208887*$B49^2-0.00002414301*$B49+0.0001978731)*C$10^2+(-0.00000002368327*$B49^5+0.000001943117*$B49^4-0.00005766112*$B49^3+0.0006794402*$B49^2-0.001382507*$B49-0.0006504636)*C$10+(0.0000001988237*$B49^5-0.00001685939*$B49^4+0.0005352568*$B49^3-0.007333496*$B49^2+0.01209129*$B49+1.012671)</f>
        <v>0.921454844469567</v>
      </c>
      <c r="D49" s="16">
        <f t="shared" si="5"/>
        <v>0.9258362897714728</v>
      </c>
      <c r="E49" s="16">
        <f t="shared" si="5"/>
        <v>0.9294857456986197</v>
      </c>
      <c r="F49" s="16">
        <f t="shared" si="5"/>
        <v>0.9324738130752794</v>
      </c>
      <c r="G49" s="16">
        <f t="shared" si="5"/>
        <v>0.9348710927257234</v>
      </c>
      <c r="H49" s="16">
        <f t="shared" si="5"/>
        <v>0.937513724517829</v>
      </c>
      <c r="I49" s="16">
        <f t="shared" si="5"/>
        <v>0.939964350550773</v>
      </c>
      <c r="J49" s="16">
        <f t="shared" si="5"/>
        <v>0.9409288290533543</v>
      </c>
      <c r="K49" s="16">
        <f t="shared" si="5"/>
        <v>0.9415102979048156</v>
      </c>
      <c r="L49" s="16">
        <f t="shared" si="5"/>
        <v>0.9428118949843994</v>
      </c>
      <c r="M49" s="16">
        <f t="shared" si="5"/>
        <v>0.9459367581713487</v>
      </c>
    </row>
    <row r="50" spans="2:13" ht="14.25">
      <c r="B50" s="23">
        <v>6.3</v>
      </c>
      <c r="C50" s="16">
        <f t="shared" si="6"/>
        <v>0.9186876710579407</v>
      </c>
      <c r="D50" s="16">
        <f t="shared" si="5"/>
        <v>0.9232390549617125</v>
      </c>
      <c r="E50" s="16">
        <f t="shared" si="5"/>
        <v>0.9270364098948537</v>
      </c>
      <c r="F50" s="16">
        <f t="shared" si="5"/>
        <v>0.930152016049699</v>
      </c>
      <c r="G50" s="16">
        <f t="shared" si="5"/>
        <v>0.9326581536185833</v>
      </c>
      <c r="H50" s="16">
        <f t="shared" si="5"/>
        <v>0.935432719293965</v>
      </c>
      <c r="I50" s="16">
        <f t="shared" si="5"/>
        <v>0.9380336218812053</v>
      </c>
      <c r="J50" s="16">
        <f t="shared" si="5"/>
        <v>0.9390841018166513</v>
      </c>
      <c r="K50" s="16">
        <f t="shared" si="5"/>
        <v>0.939713537105534</v>
      </c>
      <c r="L50" s="16">
        <f t="shared" si="5"/>
        <v>0.9410513057530847</v>
      </c>
      <c r="M50" s="16">
        <f t="shared" si="5"/>
        <v>0.9442267857645346</v>
      </c>
    </row>
    <row r="51" spans="2:13" ht="14.25">
      <c r="B51" s="23">
        <v>6.4</v>
      </c>
      <c r="C51" s="16">
        <f t="shared" si="6"/>
        <v>0.9159058478628047</v>
      </c>
      <c r="D51" s="16">
        <f t="shared" si="5"/>
        <v>0.9206274297266246</v>
      </c>
      <c r="E51" s="16">
        <f t="shared" si="5"/>
        <v>0.9245730698557147</v>
      </c>
      <c r="F51" s="16">
        <f t="shared" si="5"/>
        <v>0.927816705763744</v>
      </c>
      <c r="G51" s="16">
        <f t="shared" si="5"/>
        <v>0.9304322749643811</v>
      </c>
      <c r="H51" s="16">
        <f t="shared" si="5"/>
        <v>0.9333397420001271</v>
      </c>
      <c r="I51" s="16">
        <f t="shared" si="5"/>
        <v>0.9360926349663852</v>
      </c>
      <c r="J51" s="16">
        <f t="shared" si="5"/>
        <v>0.9372306583135935</v>
      </c>
      <c r="K51" s="16">
        <f t="shared" si="5"/>
        <v>0.9379090856928276</v>
      </c>
      <c r="L51" s="16">
        <f t="shared" si="5"/>
        <v>0.9392831907551629</v>
      </c>
      <c r="M51" s="16">
        <f t="shared" si="5"/>
        <v>0.9425082471516748</v>
      </c>
    </row>
    <row r="52" spans="2:13" ht="14.25">
      <c r="B52" s="23">
        <v>6.5</v>
      </c>
      <c r="C52" s="16">
        <f t="shared" si="6"/>
        <v>0.9131102760552121</v>
      </c>
      <c r="D52" s="16">
        <f t="shared" si="5"/>
        <v>0.9180022176418542</v>
      </c>
      <c r="E52" s="16">
        <f t="shared" si="5"/>
        <v>0.922096440183021</v>
      </c>
      <c r="F52" s="16">
        <f t="shared" si="5"/>
        <v>0.9254685162177121</v>
      </c>
      <c r="G52" s="16">
        <f t="shared" si="5"/>
        <v>0.9281940182849273</v>
      </c>
      <c r="H52" s="16">
        <f t="shared" si="5"/>
        <v>0.9312352601257948</v>
      </c>
      <c r="I52" s="16">
        <f t="shared" si="5"/>
        <v>0.9341417376590235</v>
      </c>
      <c r="J52" s="16">
        <f t="shared" si="5"/>
        <v>0.9353687697392689</v>
      </c>
      <c r="K52" s="16">
        <f t="shared" si="5"/>
        <v>0.9360971772884011</v>
      </c>
      <c r="L52" s="16">
        <f t="shared" si="5"/>
        <v>0.9375077812282908</v>
      </c>
      <c r="M52" s="16">
        <f t="shared" si="5"/>
        <v>0.9407814024808084</v>
      </c>
    </row>
    <row r="53" spans="2:13" ht="14.25">
      <c r="B53" s="23">
        <v>6.6</v>
      </c>
      <c r="C53" s="16">
        <f t="shared" si="6"/>
        <v>0.9103018374325116</v>
      </c>
      <c r="D53" s="16">
        <f t="shared" si="5"/>
        <v>0.9153642054120368</v>
      </c>
      <c r="E53" s="16">
        <f t="shared" si="5"/>
        <v>0.9196072208541746</v>
      </c>
      <c r="F53" s="16">
        <f t="shared" si="5"/>
        <v>0.9231080687893483</v>
      </c>
      <c r="G53" s="16">
        <f t="shared" si="5"/>
        <v>0.9259439342479814</v>
      </c>
      <c r="H53" s="16">
        <f t="shared" si="5"/>
        <v>0.9291197325464688</v>
      </c>
      <c r="I53" s="16">
        <f t="shared" si="5"/>
        <v>0.9321812719255773</v>
      </c>
      <c r="J53" s="16">
        <f t="shared" si="5"/>
        <v>0.9334987030270404</v>
      </c>
      <c r="K53" s="16">
        <f t="shared" si="5"/>
        <v>0.9342780419512245</v>
      </c>
      <c r="L53" s="16">
        <f t="shared" si="5"/>
        <v>0.9357253047984966</v>
      </c>
      <c r="M53" s="16">
        <f t="shared" si="5"/>
        <v>0.9390465076692228</v>
      </c>
    </row>
    <row r="54" spans="2:13" ht="14.25">
      <c r="B54" s="23">
        <v>6.7</v>
      </c>
      <c r="C54" s="16">
        <f t="shared" si="6"/>
        <v>0.9074813945989558</v>
      </c>
      <c r="D54" s="16">
        <f t="shared" si="5"/>
        <v>0.9127141630265878</v>
      </c>
      <c r="E54" s="16">
        <f t="shared" si="5"/>
        <v>0.9171060973557498</v>
      </c>
      <c r="F54" s="16">
        <f t="shared" si="5"/>
        <v>0.9207359723477255</v>
      </c>
      <c r="G54" s="16">
        <f t="shared" si="5"/>
        <v>0.9236825627637987</v>
      </c>
      <c r="H54" s="16">
        <f t="shared" si="5"/>
        <v>0.926993609598399</v>
      </c>
      <c r="I54" s="16">
        <f t="shared" si="5"/>
        <v>0.930211573894739</v>
      </c>
      <c r="J54" s="16">
        <f t="shared" si="5"/>
        <v>0.9316207208818026</v>
      </c>
      <c r="K54" s="16">
        <f t="shared" si="5"/>
        <v>0.9324519062046474</v>
      </c>
      <c r="L54" s="16">
        <f t="shared" si="5"/>
        <v>0.9339359855083308</v>
      </c>
      <c r="M54" s="16">
        <f t="shared" si="5"/>
        <v>0.9373038144379102</v>
      </c>
    </row>
    <row r="55" spans="2:13" ht="14.25">
      <c r="B55" s="23">
        <v>6.8</v>
      </c>
      <c r="C55" s="16">
        <f t="shared" si="6"/>
        <v>0.9046497911463108</v>
      </c>
      <c r="D55" s="16">
        <f t="shared" si="5"/>
        <v>0.9100528439154919</v>
      </c>
      <c r="E55" s="16">
        <f t="shared" si="5"/>
        <v>0.9145937408170806</v>
      </c>
      <c r="F55" s="16">
        <f t="shared" si="5"/>
        <v>0.9183528233671261</v>
      </c>
      <c r="G55" s="16">
        <f t="shared" si="5"/>
        <v>0.9214104330816776</v>
      </c>
      <c r="H55" s="16">
        <f t="shared" si="5"/>
        <v>0.924857333153311</v>
      </c>
      <c r="I55" s="16">
        <f t="shared" si="5"/>
        <v>0.9282329739059253</v>
      </c>
      <c r="J55" s="16">
        <f t="shared" si="5"/>
        <v>0.9297350818132366</v>
      </c>
      <c r="K55" s="16">
        <f t="shared" si="5"/>
        <v>0.930618993063512</v>
      </c>
      <c r="L55" s="16">
        <f t="shared" si="5"/>
        <v>0.932140043845019</v>
      </c>
      <c r="M55" s="16">
        <f t="shared" si="5"/>
        <v>0.935553570346025</v>
      </c>
    </row>
    <row r="56" spans="2:13" ht="14.25">
      <c r="B56" s="23">
        <v>6.9</v>
      </c>
      <c r="C56" s="16">
        <f t="shared" si="6"/>
        <v>0.9018078518344643</v>
      </c>
      <c r="D56" s="16">
        <f t="shared" si="5"/>
        <v>0.9073809851050931</v>
      </c>
      <c r="E56" s="16">
        <f t="shared" si="5"/>
        <v>0.9120708081438491</v>
      </c>
      <c r="F56" s="16">
        <f t="shared" si="5"/>
        <v>0.9159592060409234</v>
      </c>
      <c r="G56" s="16">
        <f t="shared" si="5"/>
        <v>0.9191280638865075</v>
      </c>
      <c r="H56" s="16">
        <f t="shared" si="5"/>
        <v>0.9227113366931328</v>
      </c>
      <c r="I56" s="16">
        <f t="shared" si="5"/>
        <v>0.9262457965577672</v>
      </c>
      <c r="J56" s="16">
        <f t="shared" si="5"/>
        <v>0.9278420401690659</v>
      </c>
      <c r="K56" s="16">
        <f t="shared" si="5"/>
        <v>0.9287795220612682</v>
      </c>
      <c r="L56" s="16">
        <f t="shared" si="5"/>
        <v>0.9303376967686133</v>
      </c>
      <c r="M56" s="16">
        <f t="shared" si="5"/>
        <v>0.9337960188253406</v>
      </c>
    </row>
    <row r="57" spans="2:13" ht="14.25">
      <c r="B57" s="23">
        <v>7</v>
      </c>
      <c r="C57" s="16">
        <f t="shared" si="6"/>
        <v>0.8989563827720339</v>
      </c>
      <c r="D57" s="16">
        <f aca="true" t="shared" si="7" ref="D57:M66">(-0.00000000001202792*$B57^5+0.0000000009436018*$B57^4-0.00000002401686*$B57^3+0.0000001292765*$B57^2+0.000002349353*$B57-0.000006769376)*D$10^3+(0.0000000009874728*$B57^5-0.00000007960912*$B57^4+0.000002243871*$B57^3-0.00002208887*$B57^2-0.00002414301*$B57+0.0001978731)*D$10^2+(-0.00000002368327*$B57^5+0.000001943117*$B57^4-0.00005766112*$B57^3+0.0006794402*$B57^2-0.001382507*$B57-0.0006504636)*D$10+(0.0000001988237*$B57^5-0.00001685939*$B57^4+0.0005352568*$B57^3-0.007333496*$B57^2+0.01209129*$B57+1.012671)</f>
        <v>0.9046993073738842</v>
      </c>
      <c r="E57" s="16">
        <f t="shared" si="7"/>
        <v>0.9095379421516729</v>
      </c>
      <c r="F57" s="16">
        <f t="shared" si="7"/>
        <v>0.9135556923954623</v>
      </c>
      <c r="G57" s="16">
        <f t="shared" si="7"/>
        <v>0.9168359633953146</v>
      </c>
      <c r="H57" s="16">
        <f t="shared" si="7"/>
        <v>0.9205560453847222</v>
      </c>
      <c r="I57" s="16">
        <f t="shared" si="7"/>
        <v>0.9242503607565979</v>
      </c>
      <c r="J57" s="16">
        <f t="shared" si="7"/>
        <v>0.9259418461683118</v>
      </c>
      <c r="K57" s="16">
        <f t="shared" si="7"/>
        <v>0.9269337092770861</v>
      </c>
      <c r="L57" s="16">
        <f t="shared" si="7"/>
        <v>0.9285291577401432</v>
      </c>
      <c r="M57" s="16">
        <f t="shared" si="7"/>
        <v>0.9320313992147056</v>
      </c>
    </row>
    <row r="58" spans="2:13" ht="14.25">
      <c r="B58" s="23">
        <v>7.1</v>
      </c>
      <c r="C58" s="16">
        <f t="shared" si="6"/>
        <v>0.8960961715969767</v>
      </c>
      <c r="D58" s="16">
        <f t="shared" si="7"/>
        <v>0.9020085154082961</v>
      </c>
      <c r="E58" s="16">
        <f t="shared" si="7"/>
        <v>0.9069957716996936</v>
      </c>
      <c r="F58" s="16">
        <f t="shared" si="7"/>
        <v>0.9111428424039412</v>
      </c>
      <c r="G58" s="16">
        <f t="shared" si="7"/>
        <v>0.9145346294538106</v>
      </c>
      <c r="H58" s="16">
        <f t="shared" si="7"/>
        <v>0.918391876154594</v>
      </c>
      <c r="I58" s="16">
        <f t="shared" si="7"/>
        <v>0.9222469797649432</v>
      </c>
      <c r="J58" s="16">
        <f t="shared" si="7"/>
        <v>0.9240347459345488</v>
      </c>
      <c r="K58" s="16">
        <f t="shared" si="7"/>
        <v>0.9250817673629705</v>
      </c>
      <c r="L58" s="16">
        <f t="shared" si="7"/>
        <v>0.9267146367497683</v>
      </c>
      <c r="M58" s="16">
        <f t="shared" si="7"/>
        <v>0.9302599467945021</v>
      </c>
    </row>
    <row r="59" spans="2:13" ht="14.25">
      <c r="B59" s="23">
        <v>7.2</v>
      </c>
      <c r="C59" s="16">
        <f t="shared" si="6"/>
        <v>0.893227987657197</v>
      </c>
      <c r="D59" s="16">
        <f t="shared" si="7"/>
        <v>0.8993092979584877</v>
      </c>
      <c r="E59" s="16">
        <f t="shared" si="7"/>
        <v>0.9044449118241643</v>
      </c>
      <c r="F59" s="16">
        <f t="shared" si="7"/>
        <v>0.9087212041002927</v>
      </c>
      <c r="G59" s="16">
        <f t="shared" si="7"/>
        <v>0.9122245496329384</v>
      </c>
      <c r="H59" s="16">
        <f t="shared" si="7"/>
        <v>0.9162192377636459</v>
      </c>
      <c r="I59" s="16">
        <f t="shared" si="7"/>
        <v>0.9202359612500094</v>
      </c>
      <c r="J59" s="16">
        <f t="shared" si="7"/>
        <v>0.9221209815291601</v>
      </c>
      <c r="K59" s="16">
        <f t="shared" si="7"/>
        <v>0.9232239055708745</v>
      </c>
      <c r="L59" s="16">
        <f t="shared" si="7"/>
        <v>0.9248943403449292</v>
      </c>
      <c r="M59" s="16">
        <f t="shared" si="7"/>
        <v>0.928481892821101</v>
      </c>
    </row>
    <row r="60" spans="2:13" ht="14.25">
      <c r="B60" s="23">
        <v>7.3</v>
      </c>
      <c r="C60" s="16">
        <f t="shared" si="6"/>
        <v>0.8903525821911555</v>
      </c>
      <c r="D60" s="16">
        <f t="shared" si="7"/>
        <v>0.8966023279941353</v>
      </c>
      <c r="E60" s="16">
        <f t="shared" si="7"/>
        <v>0.9018859638720376</v>
      </c>
      <c r="F60" s="16">
        <f t="shared" si="7"/>
        <v>0.906291313693065</v>
      </c>
      <c r="G60" s="16">
        <f t="shared" si="7"/>
        <v>0.9099062013254203</v>
      </c>
      <c r="H60" s="16">
        <f t="shared" si="7"/>
        <v>0.9140385308818862</v>
      </c>
      <c r="I60" s="16">
        <f t="shared" si="7"/>
        <v>0.9182176073321735</v>
      </c>
      <c r="J60" s="16">
        <f t="shared" si="7"/>
        <v>0.9202007909845935</v>
      </c>
      <c r="K60" s="16">
        <f t="shared" si="7"/>
        <v>0.9213603297798134</v>
      </c>
      <c r="L60" s="16">
        <f t="shared" si="7"/>
        <v>0.9230684716585003</v>
      </c>
      <c r="M60" s="16">
        <f t="shared" si="7"/>
        <v>0.9266974645613206</v>
      </c>
    </row>
    <row r="61" spans="2:13" ht="14.25">
      <c r="B61" s="23">
        <v>7.4</v>
      </c>
      <c r="C61" s="16">
        <f t="shared" si="6"/>
        <v>0.8874706885084779</v>
      </c>
      <c r="D61" s="16">
        <f t="shared" si="7"/>
        <v>0.8938882628602225</v>
      </c>
      <c r="E61" s="16">
        <f t="shared" si="7"/>
        <v>0.8993195156345535</v>
      </c>
      <c r="F61" s="16">
        <f t="shared" si="7"/>
        <v>0.9038536956793033</v>
      </c>
      <c r="G61" s="16">
        <f t="shared" si="7"/>
        <v>0.9075800518423044</v>
      </c>
      <c r="H61" s="16">
        <f t="shared" si="7"/>
        <v>0.9118501481631607</v>
      </c>
      <c r="I61" s="16">
        <f t="shared" si="7"/>
        <v>0.9161922146334709</v>
      </c>
      <c r="J61" s="16">
        <f t="shared" si="7"/>
        <v>0.9182744083376159</v>
      </c>
      <c r="K61" s="16">
        <f t="shared" si="7"/>
        <v>0.9194912425229778</v>
      </c>
      <c r="L61" s="16">
        <f t="shared" si="7"/>
        <v>0.9212372304369388</v>
      </c>
      <c r="M61" s="16">
        <f t="shared" si="7"/>
        <v>0.924906885326881</v>
      </c>
    </row>
    <row r="62" spans="2:13" ht="14.25">
      <c r="B62" s="23">
        <v>7.5</v>
      </c>
      <c r="C62" s="16">
        <f t="shared" si="6"/>
        <v>0.8845830221705633</v>
      </c>
      <c r="D62" s="16">
        <f t="shared" si="7"/>
        <v>0.8911677444328293</v>
      </c>
      <c r="E62" s="16">
        <f t="shared" si="7"/>
        <v>0.8967461414808274</v>
      </c>
      <c r="F62" s="16">
        <f t="shared" si="7"/>
        <v>0.9014088629584307</v>
      </c>
      <c r="G62" s="16">
        <f t="shared" si="7"/>
        <v>0.9052465585095124</v>
      </c>
      <c r="H62" s="16">
        <f t="shared" si="7"/>
        <v>0.9096544743198794</v>
      </c>
      <c r="I62" s="16">
        <f t="shared" si="7"/>
        <v>0.9141600743260864</v>
      </c>
      <c r="J62" s="16">
        <f t="shared" si="7"/>
        <v>0.9163420636625699</v>
      </c>
      <c r="K62" s="16">
        <f t="shared" si="7"/>
        <v>0.9176168430148484</v>
      </c>
      <c r="L62" s="16">
        <f t="shared" si="7"/>
        <v>0.9194008130684402</v>
      </c>
      <c r="M62" s="16">
        <f t="shared" si="7"/>
        <v>0.9231103745088638</v>
      </c>
    </row>
    <row r="63" spans="2:13" ht="14.25">
      <c r="B63" s="23">
        <v>7.6</v>
      </c>
      <c r="C63" s="16">
        <f t="shared" si="6"/>
        <v>0.8816902811711931</v>
      </c>
      <c r="D63" s="16">
        <f t="shared" si="7"/>
        <v>0.8884413992749224</v>
      </c>
      <c r="E63" s="16">
        <f t="shared" si="7"/>
        <v>0.8941664024914383</v>
      </c>
      <c r="F63" s="16">
        <f t="shared" si="7"/>
        <v>0.8989573169461299</v>
      </c>
      <c r="G63" s="16">
        <f t="shared" si="7"/>
        <v>0.9029061687643863</v>
      </c>
      <c r="H63" s="16">
        <f t="shared" si="7"/>
        <v>0.9074518861977436</v>
      </c>
      <c r="I63" s="16">
        <f t="shared" si="7"/>
        <v>0.9121214721808419</v>
      </c>
      <c r="J63" s="16">
        <f t="shared" si="7"/>
        <v>0.9144039831046289</v>
      </c>
      <c r="K63" s="16">
        <f t="shared" si="7"/>
        <v>0.9157373271783092</v>
      </c>
      <c r="L63" s="16">
        <f t="shared" si="7"/>
        <v>0.9175594126110871</v>
      </c>
      <c r="M63" s="16">
        <f t="shared" si="7"/>
        <v>0.9213081476121671</v>
      </c>
    </row>
    <row r="64" spans="2:13" ht="14.25">
      <c r="B64" s="23">
        <v>7.7</v>
      </c>
      <c r="C64" s="16">
        <f t="shared" si="6"/>
        <v>0.8787931461171397</v>
      </c>
      <c r="D64" s="16">
        <f t="shared" si="7"/>
        <v>0.8857098387921438</v>
      </c>
      <c r="E64" s="16">
        <f t="shared" si="7"/>
        <v>0.8915808465920159</v>
      </c>
      <c r="F64" s="16">
        <f t="shared" si="7"/>
        <v>0.8964995476882238</v>
      </c>
      <c r="G64" s="16">
        <f t="shared" si="7"/>
        <v>0.9005593202522357</v>
      </c>
      <c r="H64" s="16">
        <f t="shared" si="7"/>
        <v>0.9052427528504726</v>
      </c>
      <c r="I64" s="16">
        <f t="shared" si="7"/>
        <v>0.9100766886156857</v>
      </c>
      <c r="J64" s="16">
        <f t="shared" si="7"/>
        <v>0.912460388913052</v>
      </c>
      <c r="K64" s="16">
        <f t="shared" si="7"/>
        <v>0.9138528876717609</v>
      </c>
      <c r="L64" s="16">
        <f t="shared" si="7"/>
        <v>0.9157132188210011</v>
      </c>
      <c r="M64" s="16">
        <f t="shared" si="7"/>
        <v>0.919500416289962</v>
      </c>
    </row>
    <row r="65" spans="2:13" ht="14.25">
      <c r="B65" s="23">
        <v>7.8</v>
      </c>
      <c r="C65" s="16">
        <f t="shared" si="6"/>
        <v>0.8758922804087749</v>
      </c>
      <c r="D65" s="16">
        <f t="shared" si="7"/>
        <v>0.8829736593886018</v>
      </c>
      <c r="E65" s="16">
        <f t="shared" si="7"/>
        <v>0.8889900086868295</v>
      </c>
      <c r="F65" s="16">
        <f t="shared" si="7"/>
        <v>0.8940360339745574</v>
      </c>
      <c r="G65" s="16">
        <f t="shared" si="7"/>
        <v>0.8982064409228852</v>
      </c>
      <c r="H65" s="16">
        <f t="shared" si="7"/>
        <v>0.9030274356145311</v>
      </c>
      <c r="I65" s="16">
        <f t="shared" si="7"/>
        <v>0.9080259987441825</v>
      </c>
      <c r="J65" s="16">
        <f t="shared" si="7"/>
        <v>0.9105114994744409</v>
      </c>
      <c r="K65" s="16">
        <f t="shared" si="7"/>
        <v>0.9119637139162357</v>
      </c>
      <c r="L65" s="16">
        <f t="shared" si="7"/>
        <v>0.9138624181804964</v>
      </c>
      <c r="M65" s="16">
        <f t="shared" si="7"/>
        <v>0.9176873883781524</v>
      </c>
    </row>
    <row r="66" spans="2:13" ht="14.25">
      <c r="B66" s="23">
        <v>7.9</v>
      </c>
      <c r="C66" s="16">
        <f t="shared" si="6"/>
        <v>0.8729883304206788</v>
      </c>
      <c r="D66" s="16">
        <f t="shared" si="7"/>
        <v>0.8802334426226592</v>
      </c>
      <c r="E66" s="16">
        <f t="shared" si="7"/>
        <v>0.8863944107923755</v>
      </c>
      <c r="F66" s="16">
        <f t="shared" si="7"/>
        <v>0.8915672434528787</v>
      </c>
      <c r="G66" s="16">
        <f t="shared" si="7"/>
        <v>0.8958479491272207</v>
      </c>
      <c r="H66" s="16">
        <f t="shared" si="7"/>
        <v>0.9008062881838557</v>
      </c>
      <c r="I66" s="16">
        <f t="shared" si="7"/>
        <v>0.9059696724240013</v>
      </c>
      <c r="J66" s="16">
        <f t="shared" si="7"/>
        <v>0.9085575293459935</v>
      </c>
      <c r="K66" s="16">
        <f t="shared" si="7"/>
        <v>0.91006999212251</v>
      </c>
      <c r="L66" s="16">
        <f t="shared" si="7"/>
        <v>0.9120071939262289</v>
      </c>
      <c r="M66" s="16">
        <f t="shared" si="7"/>
        <v>0.9158692679298278</v>
      </c>
    </row>
    <row r="67" spans="2:13" ht="14.25">
      <c r="B67" s="23">
        <v>8</v>
      </c>
      <c r="C67" s="16">
        <f t="shared" si="6"/>
        <v>0.8700819256822481</v>
      </c>
      <c r="D67" s="16">
        <f aca="true" t="shared" si="8" ref="D67:M76">(-0.00000000001202792*$B67^5+0.0000000009436018*$B67^4-0.00000002401686*$B67^3+0.0000001292765*$B67^2+0.000002349353*$B67-0.000006769376)*D$10^3+(0.0000000009874728*$B67^5-0.00000007960912*$B67^4+0.000002243871*$B67^3-0.00002208887*$B67^2-0.00002414301*$B67+0.0001978731)*D$10^2+(-0.00000002368327*$B67^5+0.000001943117*$B67^4-0.00005766112*$B67^3+0.0006794402*$B67^2-0.001382507*$B67-0.0006504636)*D$10+(0.0000001988237*$B67^5-0.00001685939*$B67^4+0.0005352568*$B67^3-0.007333496*$B67^2+0.01209129*$B67+1.012671)</f>
        <v>0.8774897553627236</v>
      </c>
      <c r="E67" s="16">
        <f t="shared" si="8"/>
        <v>0.8837945621709646</v>
      </c>
      <c r="F67" s="16">
        <f t="shared" si="8"/>
        <v>0.8890936327427199</v>
      </c>
      <c r="G67" s="16">
        <f t="shared" si="8"/>
        <v>0.8934842537137377</v>
      </c>
      <c r="H67" s="16">
        <f t="shared" si="8"/>
        <v>0.8985796566845817</v>
      </c>
      <c r="I67" s="16">
        <f t="shared" si="8"/>
        <v>0.9039079743054055</v>
      </c>
      <c r="J67" s="16">
        <f t="shared" si="8"/>
        <v>0.9065986892887612</v>
      </c>
      <c r="K67" s="16">
        <f t="shared" si="8"/>
        <v>0.9081719053182192</v>
      </c>
      <c r="L67" s="16">
        <f t="shared" si="8"/>
        <v>0.9101477260773501</v>
      </c>
      <c r="M67" s="16">
        <f t="shared" si="8"/>
        <v>0.9140462552497237</v>
      </c>
    </row>
    <row r="68" spans="2:13" ht="14.25">
      <c r="B68" s="23">
        <v>8.1</v>
      </c>
      <c r="C68" s="16">
        <f t="shared" si="6"/>
        <v>0.8671736790583053</v>
      </c>
      <c r="D68" s="16">
        <f t="shared" si="8"/>
        <v>0.8747431499430369</v>
      </c>
      <c r="E68" s="16">
        <f t="shared" si="8"/>
        <v>0.8811909594643115</v>
      </c>
      <c r="F68" s="16">
        <f t="shared" si="8"/>
        <v>0.8866156475492786</v>
      </c>
      <c r="G68" s="16">
        <f t="shared" si="8"/>
        <v>0.8911157541250878</v>
      </c>
      <c r="H68" s="16">
        <f t="shared" si="8"/>
        <v>0.896347879749771</v>
      </c>
      <c r="I68" s="16">
        <f t="shared" si="8"/>
        <v>0.9018411638797414</v>
      </c>
      <c r="J68" s="16">
        <f t="shared" si="8"/>
        <v>0.9046351863009034</v>
      </c>
      <c r="K68" s="16">
        <f t="shared" si="8"/>
        <v>0.9062696333749707</v>
      </c>
      <c r="L68" s="16">
        <f t="shared" si="8"/>
        <v>0.9082841914636572</v>
      </c>
      <c r="M68" s="16">
        <f t="shared" si="8"/>
        <v>0.9122185469286765</v>
      </c>
    </row>
    <row r="69" spans="2:13" ht="14.25">
      <c r="B69" s="23">
        <v>8.2</v>
      </c>
      <c r="C69" s="16">
        <f t="shared" si="6"/>
        <v>0.8642641869297069</v>
      </c>
      <c r="D69" s="16">
        <f t="shared" si="8"/>
        <v>0.8719941643194651</v>
      </c>
      <c r="E69" s="16">
        <f t="shared" si="8"/>
        <v>0.8785840868271205</v>
      </c>
      <c r="F69" s="16">
        <f t="shared" si="8"/>
        <v>0.884133722777299</v>
      </c>
      <c r="G69" s="16">
        <f t="shared" si="8"/>
        <v>0.8887428404946257</v>
      </c>
      <c r="H69" s="16">
        <f t="shared" si="8"/>
        <v>0.8941112885941376</v>
      </c>
      <c r="I69" s="16">
        <f t="shared" si="8"/>
        <v>0.8997694955279275</v>
      </c>
      <c r="J69" s="16">
        <f t="shared" si="8"/>
        <v>0.9026672236509429</v>
      </c>
      <c r="K69" s="16">
        <f t="shared" si="8"/>
        <v>0.9043633530354576</v>
      </c>
      <c r="L69" s="16">
        <f t="shared" si="8"/>
        <v>0.9064167637537454</v>
      </c>
      <c r="M69" s="16">
        <f t="shared" si="8"/>
        <v>0.9103863358780802</v>
      </c>
    </row>
    <row r="70" spans="2:13" ht="14.25">
      <c r="B70" s="23">
        <v>8.3</v>
      </c>
      <c r="C70" s="16">
        <f t="shared" si="6"/>
        <v>0.8613540293739522</v>
      </c>
      <c r="D70" s="16">
        <f t="shared" si="8"/>
        <v>0.8692433222252876</v>
      </c>
      <c r="E70" s="16">
        <f t="shared" si="8"/>
        <v>0.875974416060676</v>
      </c>
      <c r="F70" s="16">
        <f t="shared" si="8"/>
        <v>0.8816482826449539</v>
      </c>
      <c r="G70" s="16">
        <f t="shared" si="8"/>
        <v>0.886365893742957</v>
      </c>
      <c r="H70" s="16">
        <f t="shared" si="8"/>
        <v>0.8918702070887758</v>
      </c>
      <c r="I70" s="16">
        <f t="shared" si="8"/>
        <v>0.8976932185689444</v>
      </c>
      <c r="J70" s="16">
        <f t="shared" si="8"/>
        <v>0.9006950009110224</v>
      </c>
      <c r="K70" s="16">
        <f t="shared" si="8"/>
        <v>0.9024532379405733</v>
      </c>
      <c r="L70" s="16">
        <f t="shared" si="8"/>
        <v>0.9045456134831599</v>
      </c>
      <c r="M70" s="16">
        <f t="shared" si="8"/>
        <v>0.9085498113643453</v>
      </c>
    </row>
    <row r="71" spans="2:13" ht="14.25">
      <c r="B71" s="23">
        <v>8.4</v>
      </c>
      <c r="C71" s="16">
        <f t="shared" si="6"/>
        <v>0.8584437703457921</v>
      </c>
      <c r="D71" s="16">
        <f t="shared" si="8"/>
        <v>0.8664911333269865</v>
      </c>
      <c r="E71" s="16">
        <f t="shared" si="8"/>
        <v>0.873362406746428</v>
      </c>
      <c r="F71" s="16">
        <f t="shared" si="8"/>
        <v>0.8791597407977246</v>
      </c>
      <c r="G71" s="16">
        <f t="shared" si="8"/>
        <v>0.8839852856744846</v>
      </c>
      <c r="H71" s="16">
        <f t="shared" si="8"/>
        <v>0.8896249518358864</v>
      </c>
      <c r="I71" s="16">
        <f t="shared" si="8"/>
        <v>0.8956125773083219</v>
      </c>
      <c r="J71" s="16">
        <f t="shared" si="8"/>
        <v>0.8987187139901587</v>
      </c>
      <c r="K71" s="16">
        <f t="shared" si="8"/>
        <v>0.9005394586565244</v>
      </c>
      <c r="L71" s="16">
        <f t="shared" si="8"/>
        <v>0.9026709080825468</v>
      </c>
      <c r="M71" s="16">
        <f t="shared" si="8"/>
        <v>0.9067091590433533</v>
      </c>
    </row>
    <row r="72" spans="2:13" ht="14.25">
      <c r="B72" s="23">
        <v>8.5</v>
      </c>
      <c r="C72" s="16">
        <f t="shared" si="6"/>
        <v>0.855533957857837</v>
      </c>
      <c r="D72" s="16">
        <f t="shared" si="8"/>
        <v>0.863738093380037</v>
      </c>
      <c r="E72" s="16">
        <f t="shared" si="8"/>
        <v>0.8707485063795812</v>
      </c>
      <c r="F72" s="16">
        <f t="shared" si="8"/>
        <v>0.8766685004222831</v>
      </c>
      <c r="G72" s="16">
        <f t="shared" si="8"/>
        <v>0.8816013790739561</v>
      </c>
      <c r="H72" s="16">
        <f t="shared" si="8"/>
        <v>0.8873758322435037</v>
      </c>
      <c r="I72" s="16">
        <f t="shared" si="8"/>
        <v>0.8935278110866304</v>
      </c>
      <c r="J72" s="16">
        <f t="shared" si="8"/>
        <v>0.8967385551674988</v>
      </c>
      <c r="K72" s="16">
        <f t="shared" si="8"/>
        <v>0.898622182701945</v>
      </c>
      <c r="L72" s="16">
        <f t="shared" si="8"/>
        <v>0.900792811905805</v>
      </c>
      <c r="M72" s="16">
        <f t="shared" si="8"/>
        <v>0.9048645609949146</v>
      </c>
    </row>
    <row r="73" spans="2:13" ht="14.25">
      <c r="B73" s="23">
        <v>8.6</v>
      </c>
      <c r="C73" s="16">
        <f t="shared" si="6"/>
        <v>0.8526251241611672</v>
      </c>
      <c r="D73" s="16">
        <f t="shared" si="8"/>
        <v>0.8609846843846968</v>
      </c>
      <c r="E73" s="16">
        <f t="shared" si="8"/>
        <v>0.8681331505026836</v>
      </c>
      <c r="F73" s="16">
        <f t="shared" si="8"/>
        <v>0.8741749543603732</v>
      </c>
      <c r="G73" s="16">
        <f t="shared" si="8"/>
        <v>0.8792145278030116</v>
      </c>
      <c r="H73" s="16">
        <f t="shared" si="8"/>
        <v>0.8851231506002232</v>
      </c>
      <c r="I73" s="16">
        <f t="shared" si="8"/>
        <v>0.8914391543279687</v>
      </c>
      <c r="J73" s="16">
        <f t="shared" si="8"/>
        <v>0.8947547131255758</v>
      </c>
      <c r="K73" s="16">
        <f t="shared" si="8"/>
        <v>0.8967015745750103</v>
      </c>
      <c r="L73" s="16">
        <f t="shared" si="8"/>
        <v>0.8989114862582385</v>
      </c>
      <c r="M73" s="16">
        <f t="shared" si="8"/>
        <v>0.9030161957572261</v>
      </c>
    </row>
    <row r="74" spans="2:13" ht="14.25">
      <c r="B74" s="23">
        <v>8.7</v>
      </c>
      <c r="C74" s="16">
        <f t="shared" si="6"/>
        <v>0.8497177859259395</v>
      </c>
      <c r="D74" s="16">
        <f t="shared" si="8"/>
        <v>0.8582313747417952</v>
      </c>
      <c r="E74" s="16">
        <f t="shared" si="8"/>
        <v>0.865516762839213</v>
      </c>
      <c r="F74" s="16">
        <f t="shared" si="8"/>
        <v>0.8716794852226916</v>
      </c>
      <c r="G74" s="16">
        <f t="shared" si="8"/>
        <v>0.8768250768967298</v>
      </c>
      <c r="H74" s="16">
        <f t="shared" si="8"/>
        <v>0.8828672021499274</v>
      </c>
      <c r="I74" s="16">
        <f t="shared" si="8"/>
        <v>0.8893468365884538</v>
      </c>
      <c r="J74" s="16">
        <f t="shared" si="8"/>
        <v>0.8927673729835639</v>
      </c>
      <c r="K74" s="16">
        <f t="shared" si="8"/>
        <v>0.8947777957805507</v>
      </c>
      <c r="L74" s="16">
        <f t="shared" si="8"/>
        <v>0.8970270894247074</v>
      </c>
      <c r="M74" s="16">
        <f t="shared" si="8"/>
        <v>0.9011642383613272</v>
      </c>
    </row>
    <row r="75" spans="2:13" ht="14.25">
      <c r="B75" s="23">
        <v>8.8</v>
      </c>
      <c r="C75" s="16">
        <f t="shared" si="6"/>
        <v>0.8468124444219965</v>
      </c>
      <c r="D75" s="16">
        <f t="shared" si="8"/>
        <v>0.8554786194085223</v>
      </c>
      <c r="E75" s="16">
        <f t="shared" si="8"/>
        <v>0.8628997554271651</v>
      </c>
      <c r="F75" s="16">
        <f t="shared" si="8"/>
        <v>0.8691824655027685</v>
      </c>
      <c r="G75" s="16">
        <f t="shared" si="8"/>
        <v>0.8744333626601755</v>
      </c>
      <c r="H75" s="16">
        <f t="shared" si="8"/>
        <v>0.880608275166513</v>
      </c>
      <c r="I75" s="16">
        <f t="shared" si="8"/>
        <v>0.8872510826047088</v>
      </c>
      <c r="J75" s="16">
        <f t="shared" si="8"/>
        <v>0.8907767163305333</v>
      </c>
      <c r="K75" s="16">
        <f t="shared" si="8"/>
        <v>0.8928510048571643</v>
      </c>
      <c r="L75" s="16">
        <f t="shared" si="8"/>
        <v>0.8951397766977792</v>
      </c>
      <c r="M75" s="16">
        <f t="shared" si="8"/>
        <v>0.8993088603655556</v>
      </c>
    </row>
    <row r="76" spans="2:13" ht="14.25">
      <c r="B76" s="23">
        <v>8.9</v>
      </c>
      <c r="C76" s="16">
        <f t="shared" si="6"/>
        <v>0.843909585699477</v>
      </c>
      <c r="D76" s="16">
        <f t="shared" si="8"/>
        <v>0.8527268600542208</v>
      </c>
      <c r="E76" s="16">
        <f t="shared" si="8"/>
        <v>0.8602825287526434</v>
      </c>
      <c r="F76" s="16">
        <f t="shared" si="8"/>
        <v>0.8666842576908504</v>
      </c>
      <c r="G76" s="16">
        <f t="shared" si="8"/>
        <v>0.8720397127649476</v>
      </c>
      <c r="H76" s="16">
        <f t="shared" si="8"/>
        <v>0.878346651028619</v>
      </c>
      <c r="I76" s="16">
        <f t="shared" si="8"/>
        <v>0.8851521123423539</v>
      </c>
      <c r="J76" s="16">
        <f t="shared" si="8"/>
        <v>0.8887829212587077</v>
      </c>
      <c r="K76" s="16">
        <f t="shared" si="8"/>
        <v>0.890921357404333</v>
      </c>
      <c r="L76" s="16">
        <f t="shared" si="8"/>
        <v>0.8932497004058819</v>
      </c>
      <c r="M76" s="16">
        <f t="shared" si="8"/>
        <v>0.8974502298900073</v>
      </c>
    </row>
    <row r="77" spans="2:13" ht="14.25">
      <c r="B77" s="23">
        <v>9</v>
      </c>
      <c r="C77" s="16">
        <f t="shared" si="6"/>
        <v>0.8410096807694217</v>
      </c>
      <c r="D77" s="16">
        <f aca="true" t="shared" si="9" ref="D77:M86">(-0.00000000001202792*$B77^5+0.0000000009436018*$B77^4-0.00000002401686*$B77^3+0.0000001292765*$B77^2+0.000002349353*$B77-0.000006769376)*D$10^3+(0.0000000009874728*$B77^5-0.00000007960912*$B77^4+0.000002243871*$B77^3-0.00002208887*$B77^2-0.00002414301*$B77+0.0001978731)*D$10^2+(-0.00000002368327*$B77^5+0.000001943117*$B77^4-0.00005766112*$B77^3+0.0006794402*$B77^2-0.001382507*$B77-0.0006504636)*D$10+(0.0000001988237*$B77^5-0.00001685939*$B77^4+0.0005352568*$B77^3-0.007333496*$B77^2+0.01209129*$B77+1.012671)</f>
        <v>0.849976525216173</v>
      </c>
      <c r="E77" s="16">
        <f t="shared" si="9"/>
        <v>0.8576654718834441</v>
      </c>
      <c r="F77" s="16">
        <f t="shared" si="9"/>
        <v>0.8641852143877798</v>
      </c>
      <c r="G77" s="16">
        <f t="shared" si="9"/>
        <v>0.869644446345725</v>
      </c>
      <c r="H77" s="16">
        <f t="shared" si="9"/>
        <v>0.8760826042943519</v>
      </c>
      <c r="I77" s="16">
        <f t="shared" si="9"/>
        <v>0.883050141044494</v>
      </c>
      <c r="J77" s="16">
        <f t="shared" si="9"/>
        <v>0.8867861623967173</v>
      </c>
      <c r="K77" s="16">
        <f t="shared" si="9"/>
        <v>0.8889890061095335</v>
      </c>
      <c r="L77" s="16">
        <f t="shared" si="9"/>
        <v>0.891357009941454</v>
      </c>
      <c r="M77" s="16">
        <f t="shared" si="9"/>
        <v>0.8955885116509901</v>
      </c>
    </row>
    <row r="78" spans="2:13" ht="14.25">
      <c r="B78" s="23">
        <v>9.1</v>
      </c>
      <c r="C78" s="16">
        <f t="shared" si="6"/>
        <v>0.838113185784384</v>
      </c>
      <c r="D78" s="16">
        <f t="shared" si="9"/>
        <v>0.8472280304553915</v>
      </c>
      <c r="E78" s="16">
        <f t="shared" si="9"/>
        <v>0.8550489626026463</v>
      </c>
      <c r="F78" s="16">
        <f t="shared" si="9"/>
        <v>0.8616856784188774</v>
      </c>
      <c r="G78" s="16">
        <f t="shared" si="9"/>
        <v>0.8672478740968145</v>
      </c>
      <c r="H78" s="16">
        <f t="shared" si="9"/>
        <v>0.8738164027760139</v>
      </c>
      <c r="I78" s="16">
        <f t="shared" si="9"/>
        <v>0.8809453792802082</v>
      </c>
      <c r="J78" s="16">
        <f t="shared" si="9"/>
        <v>0.884786610942856</v>
      </c>
      <c r="K78" s="16">
        <f t="shared" si="9"/>
        <v>0.8870541007753537</v>
      </c>
      <c r="L78" s="16">
        <f t="shared" si="9"/>
        <v>0.8894618517890973</v>
      </c>
      <c r="M78" s="16">
        <f t="shared" si="9"/>
        <v>0.8937238669954828</v>
      </c>
    </row>
    <row r="79" spans="2:13" ht="14.25">
      <c r="B79" s="23">
        <v>9.2</v>
      </c>
      <c r="C79" s="16">
        <f t="shared" si="6"/>
        <v>0.8352205422190376</v>
      </c>
      <c r="D79" s="16">
        <f t="shared" si="9"/>
        <v>0.844481778512409</v>
      </c>
      <c r="E79" s="16">
        <f t="shared" si="9"/>
        <v>0.8524333675421985</v>
      </c>
      <c r="F79" s="16">
        <f t="shared" si="9"/>
        <v>0.8591859829478223</v>
      </c>
      <c r="G79" s="16">
        <f t="shared" si="9"/>
        <v>0.8648502983686973</v>
      </c>
      <c r="H79" s="16">
        <f t="shared" si="9"/>
        <v>0.8715483076148292</v>
      </c>
      <c r="I79" s="16">
        <f t="shared" si="9"/>
        <v>0.8788380329930392</v>
      </c>
      <c r="J79" s="16">
        <f t="shared" si="9"/>
        <v>0.8827844346983362</v>
      </c>
      <c r="K79" s="16">
        <f t="shared" si="9"/>
        <v>0.8851167883466046</v>
      </c>
      <c r="L79" s="16">
        <f t="shared" si="9"/>
        <v>0.8875643695537281</v>
      </c>
      <c r="M79" s="16">
        <f t="shared" si="9"/>
        <v>0.8918564539355909</v>
      </c>
    </row>
    <row r="80" spans="2:13" ht="14.25">
      <c r="B80" s="23">
        <v>9.3</v>
      </c>
      <c r="C80" s="16">
        <f t="shared" si="6"/>
        <v>0.8323321770507862</v>
      </c>
      <c r="D80" s="16">
        <f t="shared" si="9"/>
        <v>0.8417381594630682</v>
      </c>
      <c r="E80" s="16">
        <f t="shared" si="9"/>
        <v>0.8498190423165082</v>
      </c>
      <c r="F80" s="16">
        <f t="shared" si="9"/>
        <v>0.856686451590535</v>
      </c>
      <c r="G80" s="16">
        <f t="shared" si="9"/>
        <v>0.8624520132645774</v>
      </c>
      <c r="H80" s="16">
        <f t="shared" si="9"/>
        <v>0.8692785733556715</v>
      </c>
      <c r="I80" s="16">
        <f t="shared" si="9"/>
        <v>0.8767283035494826</v>
      </c>
      <c r="J80" s="16">
        <f t="shared" si="9"/>
        <v>0.8807797981005451</v>
      </c>
      <c r="K80" s="16">
        <f t="shared" si="9"/>
        <v>0.8831772129374351</v>
      </c>
      <c r="L80" s="16">
        <f t="shared" si="9"/>
        <v>0.8856647039887292</v>
      </c>
      <c r="M80" s="16">
        <f t="shared" si="9"/>
        <v>0.889986427183004</v>
      </c>
    </row>
    <row r="81" spans="2:13" ht="14.25">
      <c r="B81" s="23">
        <v>9.4</v>
      </c>
      <c r="C81" s="16">
        <f t="shared" si="6"/>
        <v>0.8294485029403706</v>
      </c>
      <c r="D81" s="16">
        <f t="shared" si="9"/>
        <v>0.8389975508743098</v>
      </c>
      <c r="E81" s="16">
        <f t="shared" si="9"/>
        <v>0.8472063316560278</v>
      </c>
      <c r="F81" s="16">
        <f t="shared" si="9"/>
        <v>0.8541873985290562</v>
      </c>
      <c r="G81" s="16">
        <f t="shared" si="9"/>
        <v>0.8600533047369274</v>
      </c>
      <c r="H81" s="16">
        <f t="shared" si="9"/>
        <v>0.8670074480217899</v>
      </c>
      <c r="I81" s="16">
        <f t="shared" si="9"/>
        <v>0.8746163877874753</v>
      </c>
      <c r="J81" s="16">
        <f t="shared" si="9"/>
        <v>0.8787728622562984</v>
      </c>
      <c r="K81" s="16">
        <f t="shared" si="9"/>
        <v>0.8812355158584448</v>
      </c>
      <c r="L81" s="16">
        <f t="shared" si="9"/>
        <v>0.8837629930241009</v>
      </c>
      <c r="M81" s="16">
        <f t="shared" si="9"/>
        <v>0.8881139381834522</v>
      </c>
    </row>
    <row r="82" spans="2:13" ht="14.25">
      <c r="B82" s="23">
        <v>9.5</v>
      </c>
      <c r="C82" s="16">
        <f t="shared" si="6"/>
        <v>0.8265699184124794</v>
      </c>
      <c r="D82" s="16">
        <f t="shared" si="9"/>
        <v>0.8362603179599643</v>
      </c>
      <c r="E82" s="16">
        <f t="shared" si="9"/>
        <v>0.844595569540844</v>
      </c>
      <c r="F82" s="16">
        <f t="shared" si="9"/>
        <v>0.8516891286254308</v>
      </c>
      <c r="G82" s="16">
        <f t="shared" si="9"/>
        <v>0.8576544506840363</v>
      </c>
      <c r="H82" s="16">
        <f t="shared" si="9"/>
        <v>0.8647351731895373</v>
      </c>
      <c r="I82" s="16">
        <f t="shared" si="9"/>
        <v>0.872502478064885</v>
      </c>
      <c r="J82" s="16">
        <f t="shared" si="9"/>
        <v>0.8767637849750979</v>
      </c>
      <c r="K82" s="16">
        <f t="shared" si="9"/>
        <v>0.8792918356437993</v>
      </c>
      <c r="L82" s="16">
        <f t="shared" si="9"/>
        <v>0.8818593717946133</v>
      </c>
      <c r="M82" s="16">
        <f t="shared" si="9"/>
        <v>0.8862391351511633</v>
      </c>
    </row>
    <row r="83" spans="2:13" ht="14.25">
      <c r="B83" s="23">
        <v>9.6</v>
      </c>
      <c r="C83" s="16">
        <f t="shared" si="6"/>
        <v>0.8236968080363553</v>
      </c>
      <c r="D83" s="16">
        <f t="shared" si="9"/>
        <v>0.8335268137365395</v>
      </c>
      <c r="E83" s="16">
        <f t="shared" si="9"/>
        <v>0.8419870793342653</v>
      </c>
      <c r="F83" s="16">
        <f t="shared" si="9"/>
        <v>0.8491919375355864</v>
      </c>
      <c r="G83" s="16">
        <f t="shared" si="9"/>
        <v>0.8552557210465566</v>
      </c>
      <c r="H83" s="16">
        <f t="shared" si="9"/>
        <v>0.8624619840630958</v>
      </c>
      <c r="I83" s="16">
        <f t="shared" si="9"/>
        <v>0.8703867623079995</v>
      </c>
      <c r="J83" s="16">
        <f t="shared" si="9"/>
        <v>0.8747527208023855</v>
      </c>
      <c r="K83" s="16">
        <f t="shared" si="9"/>
        <v>0.8773463080783421</v>
      </c>
      <c r="L83" s="16">
        <f t="shared" si="9"/>
        <v>0.8799539726679574</v>
      </c>
      <c r="M83" s="16">
        <f t="shared" si="9"/>
        <v>0.8843621631033196</v>
      </c>
    </row>
    <row r="84" spans="2:13" ht="14.25">
      <c r="B84" s="23">
        <v>9.7</v>
      </c>
      <c r="C84" s="16">
        <f t="shared" si="6"/>
        <v>0.8208295426064054</v>
      </c>
      <c r="D84" s="16">
        <f t="shared" si="9"/>
        <v>0.8307973791790114</v>
      </c>
      <c r="E84" s="16">
        <f t="shared" si="9"/>
        <v>0.8393811739164092</v>
      </c>
      <c r="F84" s="16">
        <f t="shared" si="9"/>
        <v>0.8466961118232165</v>
      </c>
      <c r="G84" s="16">
        <f t="shared" si="9"/>
        <v>0.852857377904051</v>
      </c>
      <c r="H84" s="16">
        <f t="shared" si="9"/>
        <v>0.860188109549205</v>
      </c>
      <c r="I84" s="16">
        <f t="shared" si="9"/>
        <v>0.8682694240600155</v>
      </c>
      <c r="J84" s="16">
        <f t="shared" si="9"/>
        <v>0.8727398210528</v>
      </c>
      <c r="K84" s="16">
        <f t="shared" si="9"/>
        <v>0.8753990662247102</v>
      </c>
      <c r="L84" s="16">
        <f t="shared" si="9"/>
        <v>0.8780469252728982</v>
      </c>
      <c r="M84" s="16">
        <f t="shared" si="9"/>
        <v>0.8824831638945156</v>
      </c>
    </row>
    <row r="85" spans="2:13" ht="14.25">
      <c r="B85" s="23">
        <v>9.8</v>
      </c>
      <c r="C85" s="16">
        <f t="shared" si="6"/>
        <v>0.8179684793228099</v>
      </c>
      <c r="D85" s="16">
        <f t="shared" si="9"/>
        <v>0.8280723433766141</v>
      </c>
      <c r="E85" s="16">
        <f t="shared" si="9"/>
        <v>0.8367781558177917</v>
      </c>
      <c r="F85" s="16">
        <f t="shared" si="9"/>
        <v>0.844201929073661</v>
      </c>
      <c r="G85" s="16">
        <f t="shared" si="9"/>
        <v>0.8504596755715406</v>
      </c>
      <c r="H85" s="16">
        <f t="shared" si="9"/>
        <v>0.8579137723318879</v>
      </c>
      <c r="I85" s="16">
        <f t="shared" si="9"/>
        <v>0.8661506425295279</v>
      </c>
      <c r="J85" s="16">
        <f t="shared" si="9"/>
        <v>0.8707252338434308</v>
      </c>
      <c r="K85" s="16">
        <f t="shared" si="9"/>
        <v>0.8734502404504461</v>
      </c>
      <c r="L85" s="16">
        <f t="shared" si="9"/>
        <v>0.8761383565274234</v>
      </c>
      <c r="M85" s="16">
        <f t="shared" si="9"/>
        <v>0.8806022762512126</v>
      </c>
    </row>
    <row r="86" spans="2:13" ht="14.25">
      <c r="B86" s="23">
        <v>9.9</v>
      </c>
      <c r="C86" s="16">
        <f t="shared" si="6"/>
        <v>0.8151139619721298</v>
      </c>
      <c r="D86" s="16">
        <f t="shared" si="9"/>
        <v>0.825352023688628</v>
      </c>
      <c r="E86" s="16">
        <f t="shared" si="9"/>
        <v>0.8341783173529137</v>
      </c>
      <c r="F86" s="16">
        <f t="shared" si="9"/>
        <v>0.8417096580077876</v>
      </c>
      <c r="G86" s="16">
        <f t="shared" si="9"/>
        <v>0.8480628606960511</v>
      </c>
      <c r="H86" s="16">
        <f t="shared" si="9"/>
        <v>0.8556391889471785</v>
      </c>
      <c r="I86" s="16">
        <f t="shared" si="9"/>
        <v>0.864030592639019</v>
      </c>
      <c r="J86" s="16">
        <f t="shared" si="9"/>
        <v>0.8687091041270754</v>
      </c>
      <c r="K86" s="16">
        <f t="shared" si="9"/>
        <v>0.8714999584551133</v>
      </c>
      <c r="L86" s="16">
        <f t="shared" si="9"/>
        <v>0.874228390666899</v>
      </c>
      <c r="M86" s="16">
        <f t="shared" si="9"/>
        <v>0.8787196358061982</v>
      </c>
    </row>
    <row r="87" spans="2:13" ht="14.25">
      <c r="B87" s="23">
        <v>10</v>
      </c>
      <c r="C87" s="16">
        <f t="shared" si="6"/>
        <v>0.8122663211079159</v>
      </c>
      <c r="D87" s="16">
        <f aca="true" t="shared" si="10" ref="D87:M96">(-0.00000000001202792*$B87^5+0.0000000009436018*$B87^4-0.00000002401686*$B87^3+0.0000001292765*$B87^2+0.000002349353*$B87-0.000006769376)*D$10^3+(0.0000000009874728*$B87^5-0.00000007960912*$B87^4+0.000002243871*$B87^3-0.00002208887*$B87^2-0.00002414301*$B87+0.0001978731)*D$10^2+(-0.00000002368327*$B87^5+0.000001943117*$B87^4-0.00005766112*$B87^3+0.0006794402*$B87^2-0.001382507*$B87-0.0006504636)*D$10+(0.0000001988237*$B87^5-0.00001685939*$B87^4+0.0005352568*$B87^3-0.007333496*$B87^2+0.01209129*$B87+1.012671)</f>
        <v>0.8226367259001706</v>
      </c>
      <c r="E87" s="16">
        <f t="shared" si="10"/>
        <v>0.8315819407538495</v>
      </c>
      <c r="F87" s="16">
        <f t="shared" si="10"/>
        <v>0.8392195585958727</v>
      </c>
      <c r="G87" s="16">
        <f t="shared" si="10"/>
        <v>0.84566717235316</v>
      </c>
      <c r="H87" s="16">
        <f t="shared" si="10"/>
        <v>0.8533645698578484</v>
      </c>
      <c r="I87" s="16">
        <f t="shared" si="10"/>
        <v>0.8619094450733475</v>
      </c>
      <c r="J87" s="16">
        <f t="shared" si="10"/>
        <v>0.8666915737254934</v>
      </c>
      <c r="K87" s="16">
        <f t="shared" si="10"/>
        <v>0.8695483452974091</v>
      </c>
      <c r="L87" s="16">
        <f t="shared" si="10"/>
        <v>0.8723171492722175</v>
      </c>
      <c r="M87" s="16">
        <f t="shared" si="10"/>
        <v>0.8768353751330419</v>
      </c>
    </row>
    <row r="88" spans="2:13" ht="14.25">
      <c r="B88" s="23">
        <v>10.1</v>
      </c>
      <c r="C88" s="16">
        <f t="shared" si="6"/>
        <v>0.809425874231318</v>
      </c>
      <c r="D88" s="16">
        <f t="shared" si="10"/>
        <v>0.8199267443779854</v>
      </c>
      <c r="E88" s="16">
        <f t="shared" si="10"/>
        <v>0.8289892983038353</v>
      </c>
      <c r="F88" s="16">
        <f t="shared" si="10"/>
        <v>0.8367318821714832</v>
      </c>
      <c r="G88" s="16">
        <f t="shared" si="10"/>
        <v>0.8432728421435447</v>
      </c>
      <c r="H88" s="16">
        <f t="shared" si="10"/>
        <v>0.8510901195281338</v>
      </c>
      <c r="I88" s="16">
        <f t="shared" si="10"/>
        <v>0.8597873663282377</v>
      </c>
      <c r="J88" s="16">
        <f t="shared" si="10"/>
        <v>0.8646727813626631</v>
      </c>
      <c r="K88" s="16">
        <f t="shared" si="10"/>
        <v>0.8675955234222783</v>
      </c>
      <c r="L88" s="16">
        <f t="shared" si="10"/>
        <v>0.8704047512979518</v>
      </c>
      <c r="M88" s="16">
        <f t="shared" si="10"/>
        <v>0.874949623780552</v>
      </c>
    </row>
    <row r="89" spans="2:13" ht="14.25">
      <c r="B89" s="23">
        <v>10.2</v>
      </c>
      <c r="C89" s="16">
        <f t="shared" si="6"/>
        <v>0.8065929259716924</v>
      </c>
      <c r="D89" s="16">
        <f t="shared" si="10"/>
        <v>0.8172223622262319</v>
      </c>
      <c r="E89" s="16">
        <f t="shared" si="10"/>
        <v>0.8264006524708557</v>
      </c>
      <c r="F89" s="16">
        <f t="shared" si="10"/>
        <v>0.8342468715453568</v>
      </c>
      <c r="G89" s="16">
        <f t="shared" si="10"/>
        <v>0.8408800942895279</v>
      </c>
      <c r="H89" s="16">
        <f t="shared" si="10"/>
        <v>0.8488160364984626</v>
      </c>
      <c r="I89" s="16">
        <f t="shared" si="10"/>
        <v>0.857664518758768</v>
      </c>
      <c r="J89" s="16">
        <f t="shared" si="10"/>
        <v>0.8626528626980355</v>
      </c>
      <c r="K89" s="16">
        <f t="shared" si="10"/>
        <v>0.8656416126880273</v>
      </c>
      <c r="L89" s="16">
        <f t="shared" si="10"/>
        <v>0.8684913131005054</v>
      </c>
      <c r="M89" s="16">
        <f t="shared" si="10"/>
        <v>0.8730625083072323</v>
      </c>
    </row>
    <row r="90" spans="2:13" ht="14.25">
      <c r="B90" s="23">
        <v>10.3</v>
      </c>
      <c r="C90" s="16">
        <f t="shared" si="6"/>
        <v>0.8037677682672121</v>
      </c>
      <c r="D90" s="16">
        <f t="shared" si="10"/>
        <v>0.8145238514422749</v>
      </c>
      <c r="E90" s="16">
        <f t="shared" si="10"/>
        <v>0.8238162560412331</v>
      </c>
      <c r="F90" s="16">
        <f t="shared" si="10"/>
        <v>0.8317647611192844</v>
      </c>
      <c r="G90" s="16">
        <f t="shared" si="10"/>
        <v>0.8384891457316266</v>
      </c>
      <c r="H90" s="16">
        <f t="shared" si="10"/>
        <v>0.8465425134601807</v>
      </c>
      <c r="I90" s="16">
        <f t="shared" si="10"/>
        <v>0.8555410606278613</v>
      </c>
      <c r="J90" s="16">
        <f t="shared" si="10"/>
        <v>0.8606319503597917</v>
      </c>
      <c r="K90" s="16">
        <f t="shared" si="10"/>
        <v>0.8636867303934377</v>
      </c>
      <c r="L90" s="16">
        <f t="shared" si="10"/>
        <v>0.866576948466265</v>
      </c>
      <c r="M90" s="16">
        <f t="shared" si="10"/>
        <v>0.8711741523157396</v>
      </c>
    </row>
    <row r="91" spans="2:13" ht="14.25">
      <c r="B91" s="23">
        <v>10.4</v>
      </c>
      <c r="C91" s="16">
        <f t="shared" si="6"/>
        <v>0.8009506805454742</v>
      </c>
      <c r="D91" s="16">
        <f t="shared" si="10"/>
        <v>0.8118314730724747</v>
      </c>
      <c r="E91" s="16">
        <f t="shared" si="10"/>
        <v>0.8212363522532148</v>
      </c>
      <c r="F91" s="16">
        <f t="shared" si="10"/>
        <v>0.8292857769999905</v>
      </c>
      <c r="G91" s="16">
        <f t="shared" si="10"/>
        <v>0.8361002062250982</v>
      </c>
      <c r="H91" s="16">
        <f t="shared" si="10"/>
        <v>0.8442697373302801</v>
      </c>
      <c r="I91" s="16">
        <f t="shared" si="10"/>
        <v>0.8534171461547726</v>
      </c>
      <c r="J91" s="16">
        <f t="shared" si="10"/>
        <v>0.8586101739780965</v>
      </c>
      <c r="K91" s="16">
        <f t="shared" si="10"/>
        <v>0.8617309913048801</v>
      </c>
      <c r="L91" s="16">
        <f t="shared" si="10"/>
        <v>0.8646617686397516</v>
      </c>
      <c r="M91" s="16">
        <f t="shared" si="10"/>
        <v>0.8692846764873396</v>
      </c>
    </row>
    <row r="92" spans="2:13" ht="14.25">
      <c r="B92" s="23">
        <v>10.5</v>
      </c>
      <c r="C92" s="16">
        <f t="shared" si="6"/>
        <v>0.7981419299041089</v>
      </c>
      <c r="D92" s="16">
        <f t="shared" si="10"/>
        <v>0.8091454773679758</v>
      </c>
      <c r="E92" s="16">
        <f t="shared" si="10"/>
        <v>0.8186611749305609</v>
      </c>
      <c r="F92" s="16">
        <f t="shared" si="10"/>
        <v>0.8268101371130148</v>
      </c>
      <c r="G92" s="16">
        <f t="shared" si="10"/>
        <v>0.8337134784364877</v>
      </c>
      <c r="H92" s="16">
        <f t="shared" si="10"/>
        <v>0.8419978893261245</v>
      </c>
      <c r="I92" s="16">
        <f t="shared" si="10"/>
        <v>0.8512929255635796</v>
      </c>
      <c r="J92" s="16">
        <f t="shared" si="10"/>
        <v>0.8565876602183555</v>
      </c>
      <c r="K92" s="16">
        <f t="shared" si="10"/>
        <v>0.859774507683428</v>
      </c>
      <c r="L92" s="16">
        <f t="shared" si="10"/>
        <v>0.8627458823517727</v>
      </c>
      <c r="M92" s="16">
        <f t="shared" si="10"/>
        <v>0.8673941986163654</v>
      </c>
    </row>
    <row r="93" spans="2:13" ht="14.25">
      <c r="B93" s="23">
        <v>10.6</v>
      </c>
      <c r="C93" s="16">
        <f t="shared" si="6"/>
        <v>0.7953417712913886</v>
      </c>
      <c r="D93" s="16">
        <f t="shared" si="10"/>
        <v>0.8064661039404973</v>
      </c>
      <c r="E93" s="16">
        <f t="shared" si="10"/>
        <v>0.8160909486161331</v>
      </c>
      <c r="F93" s="16">
        <f t="shared" si="10"/>
        <v>0.8243380513165933</v>
      </c>
      <c r="G93" s="16">
        <f t="shared" si="10"/>
        <v>0.8313291580401754</v>
      </c>
      <c r="H93" s="16">
        <f t="shared" si="10"/>
        <v>0.8397271450401778</v>
      </c>
      <c r="I93" s="16">
        <f t="shared" si="10"/>
        <v>0.8491685451316711</v>
      </c>
      <c r="J93" s="16">
        <f t="shared" si="10"/>
        <v>0.8545645328144702</v>
      </c>
      <c r="K93" s="16">
        <f t="shared" si="10"/>
        <v>0.8578173893119722</v>
      </c>
      <c r="L93" s="16">
        <f t="shared" si="10"/>
        <v>0.8608293958475741</v>
      </c>
      <c r="M93" s="16">
        <f t="shared" si="10"/>
        <v>0.8655028336446731</v>
      </c>
    </row>
    <row r="94" spans="2:13" ht="14.25">
      <c r="B94" s="23">
        <v>10.7</v>
      </c>
      <c r="C94" s="16">
        <f t="shared" si="6"/>
        <v>0.7925504476868361</v>
      </c>
      <c r="D94" s="16">
        <f t="shared" si="10"/>
        <v>0.8037935819181222</v>
      </c>
      <c r="E94" s="16">
        <f t="shared" si="10"/>
        <v>0.8135258887054814</v>
      </c>
      <c r="F94" s="16">
        <f t="shared" si="10"/>
        <v>0.8218697215155398</v>
      </c>
      <c r="G94" s="16">
        <f t="shared" si="10"/>
        <v>0.8289474338149236</v>
      </c>
      <c r="H94" s="16">
        <f t="shared" si="10"/>
        <v>0.8374576745147292</v>
      </c>
      <c r="I94" s="16">
        <f t="shared" si="10"/>
        <v>0.8470441472382355</v>
      </c>
      <c r="J94" s="16">
        <f t="shared" si="10"/>
        <v>0.8525409126020923</v>
      </c>
      <c r="K94" s="16">
        <f t="shared" si="10"/>
        <v>0.8558597435223327</v>
      </c>
      <c r="L94" s="16">
        <f t="shared" si="10"/>
        <v>0.8589124129149901</v>
      </c>
      <c r="M94" s="16">
        <f t="shared" si="10"/>
        <v>0.863610693696098</v>
      </c>
    </row>
    <row r="95" spans="2:13" ht="14.25">
      <c r="B95" s="23">
        <v>10.8</v>
      </c>
      <c r="C95" s="16">
        <f t="shared" si="6"/>
        <v>0.7897681902818329</v>
      </c>
      <c r="D95" s="16">
        <f t="shared" si="10"/>
        <v>0.8011281301010865</v>
      </c>
      <c r="E95" s="16">
        <f t="shared" si="10"/>
        <v>0.8109662015804326</v>
      </c>
      <c r="F95" s="16">
        <f t="shared" si="10"/>
        <v>0.8194053417751266</v>
      </c>
      <c r="G95" s="16">
        <f t="shared" si="10"/>
        <v>0.8265684877404238</v>
      </c>
      <c r="H95" s="16">
        <f t="shared" si="10"/>
        <v>0.8351896423166215</v>
      </c>
      <c r="I95" s="16">
        <f t="shared" si="10"/>
        <v>0.8449198704127514</v>
      </c>
      <c r="J95" s="16">
        <f t="shared" si="10"/>
        <v>0.8505169175518807</v>
      </c>
      <c r="K95" s="16">
        <f t="shared" si="10"/>
        <v>0.8539016752223745</v>
      </c>
      <c r="L95" s="16">
        <f t="shared" si="10"/>
        <v>0.8569950349125974</v>
      </c>
      <c r="M95" s="16">
        <f t="shared" si="10"/>
        <v>0.8617178881109141</v>
      </c>
    </row>
    <row r="96" spans="2:13" ht="14.25">
      <c r="B96" s="23">
        <v>10.9</v>
      </c>
      <c r="C96" s="16">
        <f t="shared" si="6"/>
        <v>0.786995218660229</v>
      </c>
      <c r="D96" s="16">
        <f t="shared" si="10"/>
        <v>0.79846995711757</v>
      </c>
      <c r="E96" s="16">
        <f t="shared" si="10"/>
        <v>0.8084120847426787</v>
      </c>
      <c r="F96" s="16">
        <f t="shared" si="10"/>
        <v>0.8169450984349662</v>
      </c>
      <c r="G96" s="16">
        <f t="shared" si="10"/>
        <v>0.8241924950938437</v>
      </c>
      <c r="H96" s="16">
        <f t="shared" si="10"/>
        <v>0.8329232076119779</v>
      </c>
      <c r="I96" s="16">
        <f t="shared" si="10"/>
        <v>0.8427958493834753</v>
      </c>
      <c r="J96" s="16">
        <f t="shared" si="10"/>
        <v>0.8484926628027567</v>
      </c>
      <c r="K96" s="16">
        <f t="shared" si="10"/>
        <v>0.8519432869231203</v>
      </c>
      <c r="L96" s="16">
        <f t="shared" si="10"/>
        <v>0.8550773607978647</v>
      </c>
      <c r="M96" s="16">
        <f t="shared" si="10"/>
        <v>0.859824523480288</v>
      </c>
    </row>
    <row r="97" spans="2:13" ht="14.25">
      <c r="B97" s="23">
        <v>11</v>
      </c>
      <c r="C97" s="16">
        <f t="shared" si="6"/>
        <v>0.7842317409789501</v>
      </c>
      <c r="D97" s="16">
        <f aca="true" t="shared" si="11" ref="D97:M106">(-0.00000000001202792*$B97^5+0.0000000009436018*$B97^4-0.00000002401686*$B97^3+0.0000001292765*$B97^2+0.000002349353*$B97-0.000006769376)*D$10^3+(0.0000000009874728*$B97^5-0.00000007960912*$B97^4+0.000002243871*$B97^3-0.00002208887*$B97^2-0.00002414301*$B97+0.0001978731)*D$10^2+(-0.00000002368327*$B97^5+0.000001943117*$B97^4-0.00005766112*$B97^3+0.0006794402*$B97^2-0.001382507*$B97-0.0006504636)*D$10+(0.0000001988237*$B97^5-0.00001685939*$B97^4+0.0005352568*$B97^3-0.007333496*$B97^2+0.01209129*$B97+1.012671)</f>
        <v>0.7958192615794841</v>
      </c>
      <c r="E97" s="16">
        <f t="shared" si="11"/>
        <v>0.8058637269473633</v>
      </c>
      <c r="F97" s="16">
        <f t="shared" si="11"/>
        <v>0.8144891702228919</v>
      </c>
      <c r="G97" s="16">
        <f t="shared" si="11"/>
        <v>0.8218196245463745</v>
      </c>
      <c r="H97" s="16">
        <f t="shared" si="11"/>
        <v>0.8306585242409277</v>
      </c>
      <c r="I97" s="16">
        <f t="shared" si="11"/>
        <v>0.8406722151259312</v>
      </c>
      <c r="J97" s="16">
        <f t="shared" si="11"/>
        <v>0.846468260695158</v>
      </c>
      <c r="K97" s="16">
        <f t="shared" si="11"/>
        <v>0.8499846787658641</v>
      </c>
      <c r="L97" s="16">
        <f t="shared" si="11"/>
        <v>0.8531594871553053</v>
      </c>
      <c r="M97" s="16">
        <f t="shared" si="11"/>
        <v>0.8579307036807374</v>
      </c>
    </row>
    <row r="98" spans="2:13" ht="14.25">
      <c r="B98" s="23">
        <v>11.1</v>
      </c>
      <c r="C98" s="16">
        <f t="shared" si="6"/>
        <v>0.7814779541486077</v>
      </c>
      <c r="D98" s="16">
        <f t="shared" si="11"/>
        <v>0.7931762322382637</v>
      </c>
      <c r="E98" s="16">
        <f t="shared" si="11"/>
        <v>0.8033213083366717</v>
      </c>
      <c r="F98" s="16">
        <f t="shared" si="11"/>
        <v>0.8120377283688405</v>
      </c>
      <c r="G98" s="16">
        <f t="shared" si="11"/>
        <v>0.8194500382597787</v>
      </c>
      <c r="H98" s="16">
        <f t="shared" si="11"/>
        <v>0.8283957407923352</v>
      </c>
      <c r="I98" s="16">
        <f t="shared" si="11"/>
        <v>0.8385490949114003</v>
      </c>
      <c r="J98" s="16">
        <f t="shared" si="11"/>
        <v>0.8444438208042967</v>
      </c>
      <c r="K98" s="16">
        <f t="shared" si="11"/>
        <v>0.8480259485492859</v>
      </c>
      <c r="L98" s="16">
        <f t="shared" si="11"/>
        <v>0.8512415082246292</v>
      </c>
      <c r="M98" s="16">
        <f t="shared" si="11"/>
        <v>0.8560365299085877</v>
      </c>
    </row>
    <row r="99" spans="2:13" ht="14.25">
      <c r="B99" s="23">
        <v>11.2</v>
      </c>
      <c r="C99" s="16">
        <f t="shared" si="6"/>
        <v>0.7787340440141065</v>
      </c>
      <c r="D99" s="16">
        <f t="shared" si="11"/>
        <v>0.7905410481406547</v>
      </c>
      <c r="E99" s="16">
        <f t="shared" si="11"/>
        <v>0.8007850005734172</v>
      </c>
      <c r="F99" s="16">
        <f t="shared" si="11"/>
        <v>0.8095909367187317</v>
      </c>
      <c r="G99" s="16">
        <f t="shared" si="11"/>
        <v>0.8170838919829361</v>
      </c>
      <c r="H99" s="16">
        <f t="shared" si="11"/>
        <v>0.8261350006785253</v>
      </c>
      <c r="I99" s="16">
        <f t="shared" si="11"/>
        <v>0.8364266123554095</v>
      </c>
      <c r="J99" s="16">
        <f t="shared" si="11"/>
        <v>0.8424194499734132</v>
      </c>
      <c r="K99" s="16">
        <f t="shared" si="11"/>
        <v>0.8460671917565652</v>
      </c>
      <c r="L99" s="16">
        <f t="shared" si="11"/>
        <v>0.8493235159288944</v>
      </c>
      <c r="M99" s="16">
        <f t="shared" si="11"/>
        <v>0.8541421007144295</v>
      </c>
    </row>
    <row r="100" spans="2:13" ht="14.25">
      <c r="B100" s="23">
        <v>11.3</v>
      </c>
      <c r="C100" s="16">
        <f t="shared" si="6"/>
        <v>0.7760001855352539</v>
      </c>
      <c r="D100" s="16">
        <f t="shared" si="11"/>
        <v>0.7879138787845047</v>
      </c>
      <c r="E100" s="16">
        <f t="shared" si="11"/>
        <v>0.798254966974629</v>
      </c>
      <c r="F100" s="16">
        <f t="shared" si="11"/>
        <v>0.8071489518483502</v>
      </c>
      <c r="G100" s="16">
        <f t="shared" si="11"/>
        <v>0.8147213351483914</v>
      </c>
      <c r="H100" s="16">
        <f t="shared" si="11"/>
        <v>0.8238764422100101</v>
      </c>
      <c r="I100" s="16">
        <f t="shared" si="11"/>
        <v>0.8343048874662203</v>
      </c>
      <c r="J100" s="16">
        <f t="shared" si="11"/>
        <v>0.8403952523470315</v>
      </c>
      <c r="K100" s="16">
        <f t="shared" si="11"/>
        <v>0.8441085015824937</v>
      </c>
      <c r="L100" s="16">
        <f t="shared" si="11"/>
        <v>0.8474055999026577</v>
      </c>
      <c r="M100" s="16">
        <f t="shared" si="11"/>
        <v>0.8522475120375738</v>
      </c>
    </row>
    <row r="101" spans="2:13" ht="14.25">
      <c r="B101" s="23">
        <v>11.4</v>
      </c>
      <c r="C101" s="16">
        <f t="shared" si="6"/>
        <v>0.7732765429673685</v>
      </c>
      <c r="D101" s="16">
        <f t="shared" si="11"/>
        <v>0.7852948842745525</v>
      </c>
      <c r="E101" s="16">
        <f t="shared" si="11"/>
        <v>0.7957313626451417</v>
      </c>
      <c r="F101" s="16">
        <f t="shared" si="11"/>
        <v>0.8047119231772275</v>
      </c>
      <c r="G101" s="16">
        <f t="shared" si="11"/>
        <v>0.8123625109689018</v>
      </c>
      <c r="H101" s="16">
        <f t="shared" si="11"/>
        <v>0.8216201986702174</v>
      </c>
      <c r="I101" s="16">
        <f t="shared" si="11"/>
        <v>0.8321840366933189</v>
      </c>
      <c r="J101" s="16">
        <f t="shared" si="11"/>
        <v>0.8383713294042153</v>
      </c>
      <c r="K101" s="16">
        <f t="shared" si="11"/>
        <v>0.8421499689605905</v>
      </c>
      <c r="L101" s="16">
        <f t="shared" si="11"/>
        <v>0.8454878475201275</v>
      </c>
      <c r="M101" s="16">
        <f t="shared" si="11"/>
        <v>0.8503528572405102</v>
      </c>
    </row>
    <row r="102" spans="2:13" ht="14.25">
      <c r="B102" s="23">
        <v>11.5</v>
      </c>
      <c r="C102" s="16">
        <f t="shared" si="6"/>
        <v>0.7705632700418883</v>
      </c>
      <c r="D102" s="16">
        <f t="shared" si="11"/>
        <v>0.7826842154782175</v>
      </c>
      <c r="E102" s="16">
        <f t="shared" si="11"/>
        <v>0.7932143346111811</v>
      </c>
      <c r="F102" s="16">
        <f t="shared" si="11"/>
        <v>0.802279993082522</v>
      </c>
      <c r="G102" s="16">
        <f t="shared" si="11"/>
        <v>0.8100075565339837</v>
      </c>
      <c r="H102" s="16">
        <f t="shared" si="11"/>
        <v>0.8193663983902162</v>
      </c>
      <c r="I102" s="16">
        <f t="shared" si="11"/>
        <v>0.830064172975904</v>
      </c>
      <c r="J102" s="16">
        <f t="shared" si="11"/>
        <v>0.8363477799918239</v>
      </c>
      <c r="K102" s="16">
        <f t="shared" si="11"/>
        <v>0.8401916825902146</v>
      </c>
      <c r="L102" s="16">
        <f t="shared" si="11"/>
        <v>0.8435703439233149</v>
      </c>
      <c r="M102" s="16">
        <f t="shared" si="11"/>
        <v>0.8484582271433634</v>
      </c>
    </row>
    <row r="103" spans="2:13" ht="14.25">
      <c r="B103" s="23">
        <v>11.6</v>
      </c>
      <c r="C103" s="16">
        <f t="shared" si="6"/>
        <v>0.7678605101469799</v>
      </c>
      <c r="D103" s="16">
        <f t="shared" si="11"/>
        <v>0.7800820141813893</v>
      </c>
      <c r="E103" s="16">
        <f t="shared" si="11"/>
        <v>0.7907040219539535</v>
      </c>
      <c r="F103" s="16">
        <f t="shared" si="11"/>
        <v>0.799853297012901</v>
      </c>
      <c r="G103" s="16">
        <f t="shared" si="11"/>
        <v>0.8076566029064599</v>
      </c>
      <c r="H103" s="16">
        <f t="shared" si="11"/>
        <v>0.8171151648234445</v>
      </c>
      <c r="I103" s="16">
        <f t="shared" si="11"/>
        <v>0.8279454057913772</v>
      </c>
      <c r="J103" s="16">
        <f t="shared" si="11"/>
        <v>0.8343247003577668</v>
      </c>
      <c r="K103" s="16">
        <f t="shared" si="11"/>
        <v>0.8382337289636808</v>
      </c>
      <c r="L103" s="16">
        <f t="shared" si="11"/>
        <v>0.8416531720501862</v>
      </c>
      <c r="M103" s="16">
        <f t="shared" si="11"/>
        <v>0.846563710058351</v>
      </c>
    </row>
    <row r="104" spans="2:13" ht="14.25">
      <c r="B104" s="23">
        <v>11.7</v>
      </c>
      <c r="C104" s="16">
        <f t="shared" si="6"/>
        <v>0.7651683965081469</v>
      </c>
      <c r="D104" s="16">
        <f t="shared" si="11"/>
        <v>0.7774884132442174</v>
      </c>
      <c r="E104" s="16">
        <f t="shared" si="11"/>
        <v>0.7882005559432337</v>
      </c>
      <c r="F104" s="16">
        <f t="shared" si="11"/>
        <v>0.7974319636024217</v>
      </c>
      <c r="G104" s="16">
        <f t="shared" si="11"/>
        <v>0.8053097752190068</v>
      </c>
      <c r="H104" s="16">
        <f t="shared" si="11"/>
        <v>0.8148666166204352</v>
      </c>
      <c r="I104" s="16">
        <f t="shared" si="11"/>
        <v>0.8258278412038312</v>
      </c>
      <c r="J104" s="16">
        <f t="shared" si="11"/>
        <v>0.8323021841842596</v>
      </c>
      <c r="K104" s="16">
        <f t="shared" si="11"/>
        <v>0.8362761923933701</v>
      </c>
      <c r="L104" s="16">
        <f t="shared" si="11"/>
        <v>0.8397364126628131</v>
      </c>
      <c r="M104" s="16">
        <f t="shared" si="11"/>
        <v>0.8446693918242381</v>
      </c>
    </row>
    <row r="105" spans="2:13" ht="14.25">
      <c r="B105" s="23">
        <v>11.8</v>
      </c>
      <c r="C105" s="16">
        <f t="shared" si="6"/>
        <v>0.7624870523688383</v>
      </c>
      <c r="D105" s="16">
        <f t="shared" si="11"/>
        <v>0.7749035367569003</v>
      </c>
      <c r="E105" s="16">
        <f t="shared" si="11"/>
        <v>0.7857040601709516</v>
      </c>
      <c r="F105" s="16">
        <f t="shared" si="11"/>
        <v>0.795016114784412</v>
      </c>
      <c r="G105" s="16">
        <f t="shared" si="11"/>
        <v>0.8029671927707013</v>
      </c>
      <c r="H105" s="16">
        <f t="shared" si="11"/>
        <v>0.8126208677035445</v>
      </c>
      <c r="I105" s="16">
        <f t="shared" si="11"/>
        <v>0.8237115819125393</v>
      </c>
      <c r="J105" s="16">
        <f t="shared" si="11"/>
        <v>0.8302803226210793</v>
      </c>
      <c r="K105" s="16">
        <f t="shared" si="11"/>
        <v>0.834319155038847</v>
      </c>
      <c r="L105" s="16">
        <f t="shared" si="11"/>
        <v>0.8378201443755252</v>
      </c>
      <c r="M105" s="16">
        <f t="shared" si="11"/>
        <v>0.8427753558407967</v>
      </c>
    </row>
    <row r="106" spans="2:13" ht="14.25">
      <c r="B106" s="23">
        <v>11.9</v>
      </c>
      <c r="C106" s="16">
        <f t="shared" si="6"/>
        <v>0.7598165911710578</v>
      </c>
      <c r="D106" s="16">
        <f t="shared" si="11"/>
        <v>0.7723275001954765</v>
      </c>
      <c r="E106" s="16">
        <f t="shared" si="11"/>
        <v>0.7832146506847821</v>
      </c>
      <c r="F106" s="16">
        <f t="shared" si="11"/>
        <v>0.7926058659053532</v>
      </c>
      <c r="G106" s="16">
        <f t="shared" si="11"/>
        <v>0.8006289691235686</v>
      </c>
      <c r="H106" s="16">
        <f t="shared" si="11"/>
        <v>0.8103780273416779</v>
      </c>
      <c r="I106" s="16">
        <f t="shared" si="11"/>
        <v>0.821596727300445</v>
      </c>
      <c r="J106" s="16">
        <f t="shared" si="11"/>
        <v>0.8282592043188208</v>
      </c>
      <c r="K106" s="16">
        <f t="shared" si="11"/>
        <v>0.8323626969339714</v>
      </c>
      <c r="L106" s="16">
        <f t="shared" si="11"/>
        <v>0.8359044436830628</v>
      </c>
      <c r="M106" s="16">
        <f t="shared" si="11"/>
        <v>0.8408816831032615</v>
      </c>
    </row>
    <row r="107" spans="2:13" ht="14.25">
      <c r="B107" s="23">
        <v>12</v>
      </c>
      <c r="C107" s="16">
        <f t="shared" si="6"/>
        <v>0.7571571167359724</v>
      </c>
      <c r="D107" s="16">
        <f aca="true" t="shared" si="12" ref="D107:M116">(-0.00000000001202792*$B107^5+0.0000000009436018*$B107^4-0.00000002401686*$B107^3+0.0000001292765*$B107^2+0.000002349353*$B107-0.000006769376)*D$10^3+(0.0000000009874728*$B107^5-0.00000007960912*$B107^4+0.000002243871*$B107^3-0.00002208887*$B107^2-0.00002414301*$B107+0.0001978731)*D$10^2+(-0.00000002368327*$B107^5+0.000001943117*$B107^4-0.00005766112*$B107^3+0.0006794402*$B107^2-0.001382507*$B107-0.0006504636)*D$10+(0.0000001988237*$B107^5-0.00001685939*$B107^4+0.0005352568*$B107^3-0.007333496*$B107^2+0.01209129*$B107+1.012671)</f>
        <v>0.7697604105776128</v>
      </c>
      <c r="E107" s="16">
        <f t="shared" si="12"/>
        <v>0.7807324361217313</v>
      </c>
      <c r="F107" s="16">
        <f t="shared" si="12"/>
        <v>0.7902013258387596</v>
      </c>
      <c r="G107" s="16">
        <f t="shared" si="12"/>
        <v>0.798295212199129</v>
      </c>
      <c r="H107" s="16">
        <f t="shared" si="12"/>
        <v>0.808138200225017</v>
      </c>
      <c r="I107" s="16">
        <f t="shared" si="12"/>
        <v>0.8194833734826499</v>
      </c>
      <c r="J107" s="16">
        <f t="shared" si="12"/>
        <v>0.8262389154621506</v>
      </c>
      <c r="K107" s="16">
        <f t="shared" si="12"/>
        <v>0.8304068960140116</v>
      </c>
      <c r="L107" s="16">
        <f t="shared" si="12"/>
        <v>0.8339893849887259</v>
      </c>
      <c r="M107" s="16">
        <f t="shared" si="12"/>
        <v>0.8389884522367858</v>
      </c>
    </row>
    <row r="108" spans="2:13" ht="14.25">
      <c r="B108" s="23">
        <v>12.1</v>
      </c>
      <c r="C108" s="16">
        <f t="shared" si="6"/>
        <v>0.7545087234445194</v>
      </c>
      <c r="D108" s="16">
        <f t="shared" si="12"/>
        <v>0.7672023666183932</v>
      </c>
      <c r="E108" s="16">
        <f t="shared" si="12"/>
        <v>0.7782575178417246</v>
      </c>
      <c r="F108" s="16">
        <f t="shared" si="12"/>
        <v>0.7878025970990594</v>
      </c>
      <c r="G108" s="16">
        <f t="shared" si="12"/>
        <v>0.7959660243749441</v>
      </c>
      <c r="H108" s="16">
        <f t="shared" si="12"/>
        <v>0.8059014865397465</v>
      </c>
      <c r="I108" s="16">
        <f t="shared" si="12"/>
        <v>0.8173716133549032</v>
      </c>
      <c r="J108" s="16">
        <f t="shared" si="12"/>
        <v>0.824219539803063</v>
      </c>
      <c r="K108" s="16">
        <f t="shared" si="12"/>
        <v>0.8284518281427597</v>
      </c>
      <c r="L108" s="16">
        <f t="shared" si="12"/>
        <v>0.8320750406325274</v>
      </c>
      <c r="M108" s="16">
        <f t="shared" si="12"/>
        <v>0.8370957395308991</v>
      </c>
    </row>
    <row r="109" spans="2:13" ht="14.25">
      <c r="B109" s="23">
        <v>12.2</v>
      </c>
      <c r="C109" s="16">
        <f t="shared" si="6"/>
        <v>0.7518714964180181</v>
      </c>
      <c r="D109" s="16">
        <f t="shared" si="12"/>
        <v>0.7646534588861116</v>
      </c>
      <c r="E109" s="16">
        <f t="shared" si="12"/>
        <v>0.7757899900611963</v>
      </c>
      <c r="F109" s="16">
        <f t="shared" si="12"/>
        <v>0.785409775955479</v>
      </c>
      <c r="G109" s="16">
        <f t="shared" si="12"/>
        <v>0.7936415025811662</v>
      </c>
      <c r="H109" s="16">
        <f t="shared" si="12"/>
        <v>0.8036679820427824</v>
      </c>
      <c r="I109" s="16">
        <f t="shared" si="12"/>
        <v>0.8152615366420926</v>
      </c>
      <c r="J109" s="16">
        <f t="shared" si="12"/>
        <v>0.8222011586941378</v>
      </c>
      <c r="K109" s="16">
        <f t="shared" si="12"/>
        <v>0.8264975671396463</v>
      </c>
      <c r="L109" s="16">
        <f t="shared" si="12"/>
        <v>0.8301614809193465</v>
      </c>
      <c r="M109" s="16">
        <f t="shared" si="12"/>
        <v>0.8352036189739668</v>
      </c>
    </row>
    <row r="110" spans="2:13" ht="14.25">
      <c r="B110" s="23">
        <v>12.3</v>
      </c>
      <c r="C110" s="16">
        <f t="shared" si="6"/>
        <v>0.7492455116987757</v>
      </c>
      <c r="D110" s="16">
        <f t="shared" si="12"/>
        <v>0.7621137699580575</v>
      </c>
      <c r="E110" s="16">
        <f t="shared" si="12"/>
        <v>0.7733299399866753</v>
      </c>
      <c r="F110" s="16">
        <f t="shared" si="12"/>
        <v>0.7830229525459201</v>
      </c>
      <c r="G110" s="16">
        <f t="shared" si="12"/>
        <v>0.7913217383970828</v>
      </c>
      <c r="H110" s="16">
        <f t="shared" si="12"/>
        <v>0.8014377781364966</v>
      </c>
      <c r="I110" s="16">
        <f t="shared" si="12"/>
        <v>0.8131532299467303</v>
      </c>
      <c r="J110" s="16">
        <f t="shared" si="12"/>
        <v>0.8201838511217913</v>
      </c>
      <c r="K110" s="16">
        <f t="shared" si="12"/>
        <v>0.8245441848068498</v>
      </c>
      <c r="L110" s="16">
        <f t="shared" si="12"/>
        <v>0.8282487741470761</v>
      </c>
      <c r="M110" s="16">
        <f t="shared" si="12"/>
        <v>0.8333121622876406</v>
      </c>
    </row>
    <row r="111" spans="2:13" ht="14.25">
      <c r="B111" s="23">
        <v>12.4</v>
      </c>
      <c r="C111" s="16">
        <f t="shared" si="6"/>
        <v>0.7466308364306967</v>
      </c>
      <c r="D111" s="16">
        <f t="shared" si="12"/>
        <v>0.7595833745763079</v>
      </c>
      <c r="E111" s="16">
        <f t="shared" si="12"/>
        <v>0.770877447948374</v>
      </c>
      <c r="F111" s="16">
        <f t="shared" si="12"/>
        <v>0.7806422109908436</v>
      </c>
      <c r="G111" s="16">
        <f t="shared" si="12"/>
        <v>0.7890068181476655</v>
      </c>
      <c r="H111" s="16">
        <f t="shared" si="12"/>
        <v>0.7992109619434459</v>
      </c>
      <c r="I111" s="16">
        <f t="shared" si="12"/>
        <v>0.8110467767974446</v>
      </c>
      <c r="J111" s="16">
        <f t="shared" si="12"/>
        <v>0.8181676937395358</v>
      </c>
      <c r="K111" s="16">
        <f t="shared" si="12"/>
        <v>0.8225917509564152</v>
      </c>
      <c r="L111" s="16">
        <f t="shared" si="12"/>
        <v>0.8263369866347788</v>
      </c>
      <c r="M111" s="16">
        <f t="shared" si="12"/>
        <v>0.8314214389613224</v>
      </c>
    </row>
    <row r="112" spans="2:13" ht="14.25">
      <c r="B112" s="23">
        <v>12.5</v>
      </c>
      <c r="C112" s="16">
        <f t="shared" si="6"/>
        <v>0.7440275290398939</v>
      </c>
      <c r="D112" s="16">
        <f t="shared" si="12"/>
        <v>0.7570623398035178</v>
      </c>
      <c r="E112" s="16">
        <f t="shared" si="12"/>
        <v>0.7684325875337777</v>
      </c>
      <c r="F112" s="16">
        <f t="shared" si="12"/>
        <v>0.7782676295071517</v>
      </c>
      <c r="G112" s="16">
        <f t="shared" si="12"/>
        <v>0.7866968230001179</v>
      </c>
      <c r="H112" s="16">
        <f t="shared" si="12"/>
        <v>0.7969876163810988</v>
      </c>
      <c r="I112" s="16">
        <f t="shared" si="12"/>
        <v>0.8089422576974693</v>
      </c>
      <c r="J112" s="16">
        <f t="shared" si="12"/>
        <v>0.8161527609012347</v>
      </c>
      <c r="K112" s="16">
        <f t="shared" si="12"/>
        <v>0.8206403334373668</v>
      </c>
      <c r="L112" s="16">
        <f t="shared" si="12"/>
        <v>0.824426182750837</v>
      </c>
      <c r="M112" s="16">
        <f t="shared" si="12"/>
        <v>0.8295315162866173</v>
      </c>
    </row>
    <row r="113" spans="2:13" ht="14.25">
      <c r="B113" s="23">
        <v>12.6</v>
      </c>
      <c r="C113" s="16">
        <f aca="true" t="shared" si="13" ref="C113:C176">(-0.00000000001202792*$B113^5+0.0000000009436018*$B113^4-0.00000002401686*$B113^3+0.0000001292765*$B113^2+0.000002349353*$B113-0.000006769376)*C$10^3+(0.0000000009874728*$B113^5-0.00000007960912*$B113^4+0.000002243871*$B113^3-0.00002208887*$B113^2-0.00002414301*$B113+0.0001978731)*C$10^2+(-0.00000002368327*$B113^5+0.000001943117*$B113^4-0.00005766112*$B113^3+0.0006794402*$B113^2-0.001382507*$B113-0.0006504636)*C$10+(0.0000001988237*$B113^5-0.00001685939*$B113^4+0.0005352568*$B113^3-0.007333496*$B113^2+0.01209129*$B113+1.012671)</f>
        <v>0.7414356394152917</v>
      </c>
      <c r="D113" s="16">
        <f t="shared" si="12"/>
        <v>0.7545507251787061</v>
      </c>
      <c r="E113" s="16">
        <f t="shared" si="12"/>
        <v>0.7659954257212287</v>
      </c>
      <c r="F113" s="16">
        <f t="shared" si="12"/>
        <v>0.7758992805220646</v>
      </c>
      <c r="G113" s="16">
        <f t="shared" si="12"/>
        <v>0.784391829060419</v>
      </c>
      <c r="H113" s="16">
        <f t="shared" si="12"/>
        <v>0.7947678202365598</v>
      </c>
      <c r="I113" s="16">
        <f t="shared" si="12"/>
        <v>0.806839750173129</v>
      </c>
      <c r="J113" s="16">
        <f t="shared" si="12"/>
        <v>0.8141391246943542</v>
      </c>
      <c r="K113" s="16">
        <f t="shared" si="12"/>
        <v>0.8186899981628178</v>
      </c>
      <c r="L113" s="16">
        <f t="shared" si="12"/>
        <v>0.8225164249411023</v>
      </c>
      <c r="M113" s="16">
        <f t="shared" si="12"/>
        <v>0.8276424593917899</v>
      </c>
    </row>
    <row r="114" spans="2:13" ht="14.25">
      <c r="B114" s="23">
        <v>12.7</v>
      </c>
      <c r="C114" s="16">
        <f t="shared" si="13"/>
        <v>0.738855209089241</v>
      </c>
      <c r="D114" s="16">
        <f t="shared" si="12"/>
        <v>0.7520485828730495</v>
      </c>
      <c r="E114" s="16">
        <f t="shared" si="12"/>
        <v>0.7635660230135184</v>
      </c>
      <c r="F114" s="16">
        <f t="shared" si="12"/>
        <v>0.7735372307870071</v>
      </c>
      <c r="G114" s="16">
        <f t="shared" si="12"/>
        <v>0.7820919074698752</v>
      </c>
      <c r="H114" s="16">
        <f t="shared" si="12"/>
        <v>0.7925516482413002</v>
      </c>
      <c r="I114" s="16">
        <f t="shared" si="12"/>
        <v>0.804739328822333</v>
      </c>
      <c r="J114" s="16">
        <f t="shared" si="12"/>
        <v>0.8121268549732233</v>
      </c>
      <c r="K114" s="16">
        <f t="shared" si="12"/>
        <v>0.8167408091370897</v>
      </c>
      <c r="L114" s="16">
        <f t="shared" si="12"/>
        <v>0.8206077737570501</v>
      </c>
      <c r="M114" s="16">
        <f t="shared" si="12"/>
        <v>0.8257543312762228</v>
      </c>
    </row>
    <row r="115" spans="2:13" ht="14.25">
      <c r="B115" s="23">
        <v>12.8</v>
      </c>
      <c r="C115" s="16">
        <f t="shared" si="13"/>
        <v>0.7362862714181235</v>
      </c>
      <c r="D115" s="16">
        <f t="shared" si="12"/>
        <v>0.7495559578456694</v>
      </c>
      <c r="E115" s="16">
        <f t="shared" si="12"/>
        <v>0.7611444335714729</v>
      </c>
      <c r="F115" s="16">
        <f t="shared" si="12"/>
        <v>0.7711815414914868</v>
      </c>
      <c r="G115" s="16">
        <f t="shared" si="12"/>
        <v>0.7797971245016639</v>
      </c>
      <c r="H115" s="16">
        <f t="shared" si="12"/>
        <v>0.7903391711458827</v>
      </c>
      <c r="I115" s="16">
        <f t="shared" si="12"/>
        <v>0.8026410653630621</v>
      </c>
      <c r="J115" s="16">
        <f t="shared" si="12"/>
        <v>0.8101160193922881</v>
      </c>
      <c r="K115" s="16">
        <f t="shared" si="12"/>
        <v>0.8147928284828234</v>
      </c>
      <c r="L115" s="16">
        <f t="shared" si="12"/>
        <v>0.8187002878839316</v>
      </c>
      <c r="M115" s="16">
        <f t="shared" si="12"/>
        <v>0.8238671928448753</v>
      </c>
    </row>
    <row r="116" spans="2:13" ht="14.25">
      <c r="B116" s="23">
        <v>12.9</v>
      </c>
      <c r="C116" s="16">
        <f t="shared" si="13"/>
        <v>0.7337288517629623</v>
      </c>
      <c r="D116" s="16">
        <f t="shared" si="12"/>
        <v>0.7470728879994223</v>
      </c>
      <c r="E116" s="16">
        <f t="shared" si="12"/>
        <v>0.7587307053475414</v>
      </c>
      <c r="F116" s="16">
        <f t="shared" si="12"/>
        <v>0.768832268376976</v>
      </c>
      <c r="G116" s="16">
        <f t="shared" si="12"/>
        <v>0.7775075416573827</v>
      </c>
      <c r="H116" s="16">
        <f t="shared" si="12"/>
        <v>0.7881304557946884</v>
      </c>
      <c r="I116" s="16">
        <f t="shared" si="12"/>
        <v>0.8005450286818574</v>
      </c>
      <c r="J116" s="16">
        <f t="shared" si="12"/>
        <v>0.8081066834393649</v>
      </c>
      <c r="K116" s="16">
        <f t="shared" si="12"/>
        <v>0.8128461164680925</v>
      </c>
      <c r="L116" s="16">
        <f t="shared" si="12"/>
        <v>0.8167940241689218</v>
      </c>
      <c r="M116" s="16">
        <f t="shared" si="12"/>
        <v>0.821981102942735</v>
      </c>
    </row>
    <row r="117" spans="2:13" ht="14.25">
      <c r="B117" s="23">
        <v>13</v>
      </c>
      <c r="C117" s="16">
        <f t="shared" si="13"/>
        <v>0.7311829676700294</v>
      </c>
      <c r="D117" s="16">
        <f aca="true" t="shared" si="14" ref="D117:M126">(-0.00000000001202792*$B117^5+0.0000000009436018*$B117^4-0.00000002401686*$B117^3+0.0000001292765*$B117^2+0.000002349353*$B117-0.000006769376)*D$10^3+(0.0000000009874728*$B117^5-0.00000007960912*$B117^4+0.000002243871*$B117^3-0.00002208887*$B117^2-0.00002414301*$B117+0.0001978731)*D$10^2+(-0.00000002368327*$B117^5+0.000001943117*$B117^4-0.00005766112*$B117^3+0.0006794402*$B117^2-0.001382507*$B117-0.0006504636)*D$10+(0.0000001988237*$B117^5-0.00001685939*$B117^4+0.0005352568*$B117^3-0.007333496*$B117^2+0.01209129*$B117+1.012671)</f>
        <v>0.744599404336689</v>
      </c>
      <c r="E117" s="16">
        <f t="shared" si="14"/>
        <v>0.7563248802193838</v>
      </c>
      <c r="F117" s="16">
        <f t="shared" si="14"/>
        <v>0.7664894618507927</v>
      </c>
      <c r="G117" s="16">
        <f t="shared" si="14"/>
        <v>0.7752232157635945</v>
      </c>
      <c r="H117" s="16">
        <f t="shared" si="14"/>
        <v>0.7859255652006444</v>
      </c>
      <c r="I117" s="16">
        <f t="shared" si="14"/>
        <v>0.7984512848823104</v>
      </c>
      <c r="J117" s="16">
        <f t="shared" si="14"/>
        <v>0.8060989104688989</v>
      </c>
      <c r="K117" s="16">
        <f t="shared" si="14"/>
        <v>0.8109007315335179</v>
      </c>
      <c r="L117" s="16">
        <f t="shared" si="14"/>
        <v>0.8148890376492756</v>
      </c>
      <c r="M117" s="16">
        <f t="shared" si="14"/>
        <v>0.8200961183892799</v>
      </c>
    </row>
    <row r="118" spans="2:13" ht="14.25">
      <c r="B118" s="23">
        <v>13.1</v>
      </c>
      <c r="C118" s="16">
        <f t="shared" si="13"/>
        <v>0.7286486290514557</v>
      </c>
      <c r="D118" s="16">
        <f t="shared" si="14"/>
        <v>0.7421355311151653</v>
      </c>
      <c r="E118" s="16">
        <f t="shared" si="14"/>
        <v>0.7539269941234596</v>
      </c>
      <c r="F118" s="16">
        <f t="shared" si="14"/>
        <v>0.7641531670999824</v>
      </c>
      <c r="G118" s="16">
        <f t="shared" si="14"/>
        <v>0.7729441990683773</v>
      </c>
      <c r="H118" s="16">
        <f t="shared" si="14"/>
        <v>0.7837245586199504</v>
      </c>
      <c r="I118" s="16">
        <f t="shared" si="14"/>
        <v>0.7963598973335514</v>
      </c>
      <c r="J118" s="16">
        <f t="shared" si="14"/>
        <v>0.8040927617352178</v>
      </c>
      <c r="K118" s="16">
        <f t="shared" si="14"/>
        <v>0.8089567303193819</v>
      </c>
      <c r="L118" s="16">
        <f t="shared" si="14"/>
        <v>0.8129853815804758</v>
      </c>
      <c r="M118" s="16">
        <f t="shared" si="14"/>
        <v>0.8182122940129322</v>
      </c>
    </row>
    <row r="119" spans="2:13" ht="14.25">
      <c r="B119" s="23">
        <v>13.2</v>
      </c>
      <c r="C119" s="16">
        <f t="shared" si="13"/>
        <v>0.7261258383658389</v>
      </c>
      <c r="D119" s="16">
        <f t="shared" si="14"/>
        <v>0.7396812860036506</v>
      </c>
      <c r="E119" s="16">
        <f t="shared" si="14"/>
        <v>0.7515370771886152</v>
      </c>
      <c r="F119" s="16">
        <f t="shared" si="14"/>
        <v>0.7618234242051993</v>
      </c>
      <c r="G119" s="16">
        <f t="shared" si="14"/>
        <v>0.7706705393378696</v>
      </c>
      <c r="H119" s="16">
        <f t="shared" si="14"/>
        <v>0.7815274916268065</v>
      </c>
      <c r="I119" s="16">
        <f t="shared" si="14"/>
        <v>0.79427092671874</v>
      </c>
      <c r="J119" s="16">
        <f t="shared" si="14"/>
        <v>0.8020882964257889</v>
      </c>
      <c r="K119" s="16">
        <f t="shared" si="14"/>
        <v>0.8070141676927423</v>
      </c>
      <c r="L119" s="16">
        <f t="shared" si="14"/>
        <v>0.8110831074643888</v>
      </c>
      <c r="M119" s="16">
        <f t="shared" si="14"/>
        <v>0.8163296826855179</v>
      </c>
    </row>
    <row r="120" spans="2:13" ht="14.25">
      <c r="B120" s="23">
        <v>13.3</v>
      </c>
      <c r="C120" s="16">
        <f t="shared" si="13"/>
        <v>0.7236145907988509</v>
      </c>
      <c r="D120" s="16">
        <f t="shared" si="14"/>
        <v>0.7372366802378366</v>
      </c>
      <c r="E120" s="16">
        <f t="shared" si="14"/>
        <v>0.7491551538696706</v>
      </c>
      <c r="F120" s="16">
        <f t="shared" si="14"/>
        <v>0.759500268254586</v>
      </c>
      <c r="G120" s="16">
        <f t="shared" si="14"/>
        <v>0.7684022799528164</v>
      </c>
      <c r="H120" s="16">
        <f t="shared" si="14"/>
        <v>0.7793344161881374</v>
      </c>
      <c r="I120" s="16">
        <f t="shared" si="14"/>
        <v>0.7921844310835509</v>
      </c>
      <c r="J120" s="16">
        <f t="shared" si="14"/>
        <v>0.800085571694471</v>
      </c>
      <c r="K120" s="16">
        <f t="shared" si="14"/>
        <v>0.8050730967745425</v>
      </c>
      <c r="L120" s="16">
        <f t="shared" si="14"/>
        <v>0.8091822650774099</v>
      </c>
      <c r="M120" s="16">
        <f t="shared" si="14"/>
        <v>0.8144483353567178</v>
      </c>
    </row>
    <row r="121" spans="2:13" ht="14.25">
      <c r="B121" s="23">
        <v>13.4</v>
      </c>
      <c r="C121" s="16">
        <f t="shared" si="13"/>
        <v>0.72111487444385</v>
      </c>
      <c r="D121" s="16">
        <f t="shared" si="14"/>
        <v>0.7348017187761001</v>
      </c>
      <c r="E121" s="16">
        <f t="shared" si="14"/>
        <v>0.7467812430810103</v>
      </c>
      <c r="F121" s="16">
        <f t="shared" si="14"/>
        <v>0.7571837294576578</v>
      </c>
      <c r="G121" s="16">
        <f t="shared" si="14"/>
        <v>0.7661394600051202</v>
      </c>
      <c r="H121" s="16">
        <f t="shared" si="14"/>
        <v>0.7771453807383236</v>
      </c>
      <c r="I121" s="16">
        <f t="shared" si="14"/>
        <v>0.7901004658846676</v>
      </c>
      <c r="J121" s="16">
        <f t="shared" si="14"/>
        <v>0.7980846426947754</v>
      </c>
      <c r="K121" s="16">
        <f t="shared" si="14"/>
        <v>0.803133568966732</v>
      </c>
      <c r="L121" s="16">
        <f t="shared" si="14"/>
        <v>0.807282902498623</v>
      </c>
      <c r="M121" s="16">
        <f t="shared" si="14"/>
        <v>0.8125683010885338</v>
      </c>
    </row>
    <row r="122" spans="2:13" ht="14.25">
      <c r="B122" s="23">
        <v>13.5</v>
      </c>
      <c r="C122" s="16">
        <f t="shared" si="13"/>
        <v>0.7186266704824851</v>
      </c>
      <c r="D122" s="16">
        <f t="shared" si="14"/>
        <v>0.7323764004552888</v>
      </c>
      <c r="E122" s="16">
        <f t="shared" si="14"/>
        <v>0.744415358330168</v>
      </c>
      <c r="F122" s="16">
        <f t="shared" si="14"/>
        <v>0.7548738332591804</v>
      </c>
      <c r="G122" s="16">
        <f t="shared" si="14"/>
        <v>0.763882114394384</v>
      </c>
      <c r="H122" s="16">
        <f t="shared" si="14"/>
        <v>0.7749604302539245</v>
      </c>
      <c r="I122" s="16">
        <f t="shared" si="14"/>
        <v>0.7880190840382681</v>
      </c>
      <c r="J122" s="16">
        <f t="shared" si="14"/>
        <v>0.7960855626131164</v>
      </c>
      <c r="K122" s="16">
        <f t="shared" si="14"/>
        <v>0.8011956339793739</v>
      </c>
      <c r="L122" s="16">
        <f t="shared" si="14"/>
        <v>0.8053850661379458</v>
      </c>
      <c r="M122" s="16">
        <f t="shared" si="14"/>
        <v>0.8106896270897368</v>
      </c>
    </row>
    <row r="123" spans="2:13" ht="14.25">
      <c r="B123" s="23">
        <v>13.6</v>
      </c>
      <c r="C123" s="16">
        <f t="shared" si="13"/>
        <v>0.716149953365308</v>
      </c>
      <c r="D123" s="16">
        <f t="shared" si="14"/>
        <v>0.7299607181465139</v>
      </c>
      <c r="E123" s="16">
        <f t="shared" si="14"/>
        <v>0.7420575078514171</v>
      </c>
      <c r="F123" s="16">
        <f t="shared" si="14"/>
        <v>0.7525706004530541</v>
      </c>
      <c r="G123" s="16">
        <f t="shared" si="14"/>
        <v>0.7616302739244613</v>
      </c>
      <c r="H123" s="16">
        <f t="shared" si="14"/>
        <v>0.7727796063284075</v>
      </c>
      <c r="I123" s="16">
        <f t="shared" si="14"/>
        <v>0.7859403359685153</v>
      </c>
      <c r="J123" s="16">
        <f t="shared" si="14"/>
        <v>0.7940883827020694</v>
      </c>
      <c r="K123" s="16">
        <f t="shared" si="14"/>
        <v>0.7992593398577617</v>
      </c>
      <c r="L123" s="16">
        <f t="shared" si="14"/>
        <v>0.803488800764284</v>
      </c>
      <c r="M123" s="16">
        <f t="shared" si="14"/>
        <v>0.8088123587503282</v>
      </c>
    </row>
    <row r="124" spans="2:13" ht="14.25">
      <c r="B124" s="23">
        <v>13.7</v>
      </c>
      <c r="C124" s="16">
        <f t="shared" si="13"/>
        <v>0.7136846909923803</v>
      </c>
      <c r="D124" s="16">
        <f t="shared" si="14"/>
        <v>0.7275546589109375</v>
      </c>
      <c r="E124" s="16">
        <f t="shared" si="14"/>
        <v>0.739707694739357</v>
      </c>
      <c r="F124" s="16">
        <f t="shared" si="14"/>
        <v>0.7502740472961935</v>
      </c>
      <c r="G124" s="16">
        <f t="shared" si="14"/>
        <v>0.7593839654000016</v>
      </c>
      <c r="H124" s="16">
        <f t="shared" si="14"/>
        <v>0.7706029472468743</v>
      </c>
      <c r="I124" s="16">
        <f t="shared" si="14"/>
        <v>0.7838642696560459</v>
      </c>
      <c r="J124" s="16">
        <f t="shared" si="14"/>
        <v>0.7920931523136262</v>
      </c>
      <c r="K124" s="16">
        <f t="shared" si="14"/>
        <v>0.7973247330095329</v>
      </c>
      <c r="L124" s="16">
        <f t="shared" si="14"/>
        <v>0.8015941495336838</v>
      </c>
      <c r="M124" s="16">
        <f t="shared" si="14"/>
        <v>0.8069365396759964</v>
      </c>
    </row>
    <row r="125" spans="2:13" ht="14.25">
      <c r="B125" s="23">
        <v>13.8</v>
      </c>
      <c r="C125" s="16">
        <f t="shared" si="13"/>
        <v>0.7112308448938814</v>
      </c>
      <c r="D125" s="16">
        <f t="shared" si="14"/>
        <v>0.7251582041555632</v>
      </c>
      <c r="E125" s="16">
        <f t="shared" si="14"/>
        <v>0.7373659170825009</v>
      </c>
      <c r="F125" s="16">
        <f t="shared" si="14"/>
        <v>0.747984185622408</v>
      </c>
      <c r="G125" s="16">
        <f t="shared" si="14"/>
        <v>0.757143211722998</v>
      </c>
      <c r="H125" s="16">
        <f t="shared" si="14"/>
        <v>0.7684304880607871</v>
      </c>
      <c r="I125" s="16">
        <f t="shared" si="14"/>
        <v>0.7817909306864594</v>
      </c>
      <c r="J125" s="16">
        <f t="shared" si="14"/>
        <v>0.7900999189324496</v>
      </c>
      <c r="K125" s="16">
        <f t="shared" si="14"/>
        <v>0.795391858231782</v>
      </c>
      <c r="L125" s="16">
        <f t="shared" si="14"/>
        <v>0.7997011540174815</v>
      </c>
      <c r="M125" s="16">
        <f t="shared" si="14"/>
        <v>0.8050622117225728</v>
      </c>
    </row>
    <row r="126" spans="2:13" ht="14.25">
      <c r="B126" s="23">
        <v>13.9</v>
      </c>
      <c r="C126" s="16">
        <f t="shared" si="13"/>
        <v>0.7087883704107191</v>
      </c>
      <c r="D126" s="16">
        <f t="shared" si="14"/>
        <v>0.7227713297890259</v>
      </c>
      <c r="E126" s="16">
        <f t="shared" si="14"/>
        <v>0.7350321680968649</v>
      </c>
      <c r="F126" s="16">
        <f t="shared" si="14"/>
        <v>0.7457010229562848</v>
      </c>
      <c r="G126" s="16">
        <f t="shared" si="14"/>
        <v>0.7549080319893345</v>
      </c>
      <c r="H126" s="16">
        <f t="shared" si="14"/>
        <v>0.7662622606626965</v>
      </c>
      <c r="I126" s="16">
        <f t="shared" si="14"/>
        <v>0.7797203622988068</v>
      </c>
      <c r="J126" s="16">
        <f t="shared" si="14"/>
        <v>0.7881087282091284</v>
      </c>
      <c r="K126" s="16">
        <f t="shared" si="14"/>
        <v>0.7934607587381737</v>
      </c>
      <c r="L126" s="16">
        <f t="shared" si="14"/>
        <v>0.7978098542304557</v>
      </c>
      <c r="M126" s="16">
        <f t="shared" si="14"/>
        <v>0.803189415030487</v>
      </c>
    </row>
    <row r="127" spans="2:13" ht="14.25">
      <c r="B127" s="23">
        <v>14</v>
      </c>
      <c r="C127" s="16">
        <f t="shared" si="13"/>
        <v>0.7063572168751376</v>
      </c>
      <c r="D127" s="16">
        <f aca="true" t="shared" si="15" ref="D127:M136">(-0.00000000001202792*$B127^5+0.0000000009436018*$B127^4-0.00000002401686*$B127^3+0.0000001292765*$B127^2+0.000002349353*$B127-0.000006769376)*D$10^3+(0.0000000009874728*$B127^5-0.00000007960912*$B127^4+0.000002243871*$B127^3-0.00002208887*$B127^2-0.00002414301*$B127+0.0001978731)*D$10^2+(-0.00000002368327*$B127^5+0.000001943117*$B127^4-0.00005766112*$B127^3+0.0006794402*$B127^2-0.001382507*$B127-0.0006504636)*D$10+(0.0000001988237*$B127^5-0.00001685939*$B127^4+0.0005352568*$B127^3-0.007333496*$B127^2+0.01209129*$B127+1.012671)</f>
        <v>0.7203940063773819</v>
      </c>
      <c r="E127" s="16">
        <f t="shared" si="15"/>
        <v>0.7327064362595562</v>
      </c>
      <c r="F127" s="16">
        <f t="shared" si="15"/>
        <v>0.7434245626270705</v>
      </c>
      <c r="G127" s="16">
        <f t="shared" si="15"/>
        <v>0.7526784415853344</v>
      </c>
      <c r="H127" s="16">
        <f t="shared" si="15"/>
        <v>0.7640982938609697</v>
      </c>
      <c r="I127" s="16">
        <f t="shared" si="15"/>
        <v>0.7776526054340824</v>
      </c>
      <c r="J127" s="16">
        <f t="shared" si="15"/>
        <v>0.7861196239934367</v>
      </c>
      <c r="K127" s="16">
        <f t="shared" si="15"/>
        <v>0.7915314761860606</v>
      </c>
      <c r="L127" s="16">
        <f t="shared" si="15"/>
        <v>0.7959202886589822</v>
      </c>
      <c r="M127" s="16">
        <f t="shared" si="15"/>
        <v>0.8013181880592297</v>
      </c>
    </row>
    <row r="128" spans="2:13" ht="14.25">
      <c r="B128" s="23">
        <v>14.1</v>
      </c>
      <c r="C128" s="16">
        <f t="shared" si="13"/>
        <v>0.7039373277913249</v>
      </c>
      <c r="D128" s="16">
        <f t="shared" si="15"/>
        <v>0.7180261992998965</v>
      </c>
      <c r="E128" s="16">
        <f t="shared" si="15"/>
        <v>0.7303887054423591</v>
      </c>
      <c r="F128" s="16">
        <f t="shared" si="15"/>
        <v>0.7411548038825496</v>
      </c>
      <c r="G128" s="16">
        <f t="shared" si="15"/>
        <v>0.7504544522843046</v>
      </c>
      <c r="H128" s="16">
        <f t="shared" si="15"/>
        <v>0.7619386134545143</v>
      </c>
      <c r="I128" s="16">
        <f t="shared" si="15"/>
        <v>0.775587698783709</v>
      </c>
      <c r="J128" s="16">
        <f t="shared" si="15"/>
        <v>0.7841326483675846</v>
      </c>
      <c r="K128" s="16">
        <f t="shared" si="15"/>
        <v>0.7896040507035915</v>
      </c>
      <c r="L128" s="16">
        <f t="shared" si="15"/>
        <v>0.7940324942891808</v>
      </c>
      <c r="M128" s="16">
        <f t="shared" si="15"/>
        <v>0.7994485676218028</v>
      </c>
    </row>
    <row r="129" spans="2:13" ht="14.25">
      <c r="B129" s="23">
        <v>14.2</v>
      </c>
      <c r="C129" s="16">
        <f t="shared" si="13"/>
        <v>0.7015286410160222</v>
      </c>
      <c r="D129" s="16">
        <f t="shared" si="15"/>
        <v>0.7156678689048349</v>
      </c>
      <c r="E129" s="16">
        <f t="shared" si="15"/>
        <v>0.7280789550453237</v>
      </c>
      <c r="F129" s="16">
        <f t="shared" si="15"/>
        <v>0.7388917420029273</v>
      </c>
      <c r="G129" s="16">
        <f t="shared" si="15"/>
        <v>0.7482360723430848</v>
      </c>
      <c r="H129" s="16">
        <f t="shared" si="15"/>
        <v>0.7597832423075066</v>
      </c>
      <c r="I129" s="16">
        <f t="shared" si="15"/>
        <v>0.7735256788380285</v>
      </c>
      <c r="J129" s="16">
        <f t="shared" si="15"/>
        <v>0.7821478416794748</v>
      </c>
      <c r="K129" s="16">
        <f t="shared" si="15"/>
        <v>0.7876785209168273</v>
      </c>
      <c r="L129" s="16">
        <f t="shared" si="15"/>
        <v>0.792146506635068</v>
      </c>
      <c r="M129" s="16">
        <f t="shared" si="15"/>
        <v>0.7975805889191785</v>
      </c>
    </row>
    <row r="130" spans="2:13" ht="14.25">
      <c r="B130" s="23">
        <v>14.3</v>
      </c>
      <c r="C130" s="16">
        <f t="shared" si="13"/>
        <v>0.6991310889391342</v>
      </c>
      <c r="D130" s="16">
        <f t="shared" si="15"/>
        <v>0.713318970665253</v>
      </c>
      <c r="E130" s="16">
        <f t="shared" si="15"/>
        <v>0.7257771601303553</v>
      </c>
      <c r="F130" s="16">
        <f t="shared" si="15"/>
        <v>0.7366353684147122</v>
      </c>
      <c r="G130" s="16">
        <f t="shared" si="15"/>
        <v>0.7460233065985944</v>
      </c>
      <c r="H130" s="16">
        <f t="shared" si="15"/>
        <v>0.75763220042412</v>
      </c>
      <c r="I130" s="16">
        <f t="shared" si="15"/>
        <v>0.7714665799347924</v>
      </c>
      <c r="J130" s="16">
        <f t="shared" si="15"/>
        <v>0.780165242575961</v>
      </c>
      <c r="K130" s="16">
        <f t="shared" si="15"/>
        <v>0.7857549239768571</v>
      </c>
      <c r="L130" s="16">
        <f t="shared" si="15"/>
        <v>0.7902623597667122</v>
      </c>
      <c r="M130" s="16">
        <f t="shared" si="15"/>
        <v>0.7957142855747579</v>
      </c>
    </row>
    <row r="131" spans="2:13" ht="14.25">
      <c r="B131" s="23">
        <v>14.4</v>
      </c>
      <c r="C131" s="16">
        <f t="shared" si="13"/>
        <v>0.6967445986643346</v>
      </c>
      <c r="D131" s="16">
        <f t="shared" si="15"/>
        <v>0.7109794553347841</v>
      </c>
      <c r="E131" s="16">
        <f t="shared" si="15"/>
        <v>0.7234832915548004</v>
      </c>
      <c r="F131" s="16">
        <f t="shared" si="15"/>
        <v>0.7343856708045949</v>
      </c>
      <c r="G131" s="16">
        <f t="shared" si="15"/>
        <v>0.7438161565643795</v>
      </c>
      <c r="H131" s="16">
        <f t="shared" si="15"/>
        <v>0.7554855050232505</v>
      </c>
      <c r="I131" s="16">
        <f t="shared" si="15"/>
        <v>0.7694104343076502</v>
      </c>
      <c r="J131" s="16">
        <f t="shared" si="15"/>
        <v>0.7781848880361009</v>
      </c>
      <c r="K131" s="16">
        <f t="shared" si="15"/>
        <v>0.7838332955869094</v>
      </c>
      <c r="L131" s="16">
        <f t="shared" si="15"/>
        <v>0.7883800863383825</v>
      </c>
      <c r="M131" s="16">
        <f t="shared" si="15"/>
        <v>0.7938496896688273</v>
      </c>
    </row>
    <row r="132" spans="2:13" ht="14.25">
      <c r="B132" s="23">
        <v>14.5</v>
      </c>
      <c r="C132" s="16">
        <f t="shared" si="13"/>
        <v>0.6943690921896774</v>
      </c>
      <c r="D132" s="16">
        <f t="shared" si="15"/>
        <v>0.7086492691034314</v>
      </c>
      <c r="E132" s="16">
        <f t="shared" si="15"/>
        <v>0.7211973161050355</v>
      </c>
      <c r="F132" s="16">
        <f t="shared" si="15"/>
        <v>0.7321426332333311</v>
      </c>
      <c r="G132" s="16">
        <f t="shared" si="15"/>
        <v>0.7416146205271599</v>
      </c>
      <c r="H132" s="16">
        <f t="shared" si="15"/>
        <v>0.7533431706132434</v>
      </c>
      <c r="I132" s="16">
        <f t="shared" si="15"/>
        <v>0.7673572721346371</v>
      </c>
      <c r="J132" s="16">
        <f t="shared" si="15"/>
        <v>0.7762068134044116</v>
      </c>
      <c r="K132" s="16">
        <f t="shared" si="15"/>
        <v>0.7819136700294661</v>
      </c>
      <c r="L132" s="16">
        <f t="shared" si="15"/>
        <v>0.7864997176167003</v>
      </c>
      <c r="M132" s="16">
        <f t="shared" si="15"/>
        <v>0.7919868317730137</v>
      </c>
    </row>
    <row r="133" spans="2:13" ht="14.25">
      <c r="B133" s="23">
        <v>14.6</v>
      </c>
      <c r="C133" s="16">
        <f t="shared" si="13"/>
        <v>0.6920044865882042</v>
      </c>
      <c r="D133" s="16">
        <f t="shared" si="15"/>
        <v>0.7063283537533557</v>
      </c>
      <c r="E133" s="16">
        <f t="shared" si="15"/>
        <v>0.7189191966300549</v>
      </c>
      <c r="F133" s="16">
        <f t="shared" si="15"/>
        <v>0.7299062362496217</v>
      </c>
      <c r="G133" s="16">
        <f t="shared" si="15"/>
        <v>0.7394186936433759</v>
      </c>
      <c r="H133" s="16">
        <f t="shared" si="15"/>
        <v>0.7512052090666208</v>
      </c>
      <c r="I133" s="16">
        <f t="shared" si="15"/>
        <v>0.7653071215866645</v>
      </c>
      <c r="J133" s="16">
        <f t="shared" si="15"/>
        <v>0.7742310524241255</v>
      </c>
      <c r="K133" s="16">
        <f t="shared" si="15"/>
        <v>0.7799960801933767</v>
      </c>
      <c r="L133" s="16">
        <f t="shared" si="15"/>
        <v>0.784621283508791</v>
      </c>
      <c r="M133" s="16">
        <f t="shared" si="15"/>
        <v>0.7901257409847413</v>
      </c>
    </row>
    <row r="134" spans="2:13" ht="14.25">
      <c r="B134" s="23">
        <v>14.7</v>
      </c>
      <c r="C134" s="16">
        <f t="shared" si="13"/>
        <v>0.6896506941885543</v>
      </c>
      <c r="D134" s="16">
        <f t="shared" si="15"/>
        <v>0.7040166468146664</v>
      </c>
      <c r="E134" s="16">
        <f t="shared" si="15"/>
        <v>0.7166488921750592</v>
      </c>
      <c r="F134" s="16">
        <f t="shared" si="15"/>
        <v>0.7276764570039952</v>
      </c>
      <c r="G134" s="16">
        <f t="shared" si="15"/>
        <v>0.737228368035737</v>
      </c>
      <c r="H134" s="16">
        <f t="shared" si="15"/>
        <v>0.7490716296948092</v>
      </c>
      <c r="I134" s="16">
        <f t="shared" si="15"/>
        <v>0.7632600088760094</v>
      </c>
      <c r="J134" s="16">
        <f t="shared" si="15"/>
        <v>0.7722576372704467</v>
      </c>
      <c r="K134" s="16">
        <f t="shared" si="15"/>
        <v>0.7780805576009721</v>
      </c>
      <c r="L134" s="16">
        <f t="shared" si="15"/>
        <v>0.7827448125904363</v>
      </c>
      <c r="M134" s="16">
        <f t="shared" si="15"/>
        <v>0.7882664449616903</v>
      </c>
    </row>
    <row r="135" spans="2:13" ht="14.25">
      <c r="B135" s="23">
        <v>14.8</v>
      </c>
      <c r="C135" s="16">
        <f t="shared" si="13"/>
        <v>0.6873076227555697</v>
      </c>
      <c r="D135" s="16">
        <f t="shared" si="15"/>
        <v>0.7017140817212083</v>
      </c>
      <c r="E135" s="16">
        <f t="shared" si="15"/>
        <v>0.7143863581150408</v>
      </c>
      <c r="F135" s="16">
        <f t="shared" si="15"/>
        <v>0.7254532693626868</v>
      </c>
      <c r="G135" s="16">
        <f t="shared" si="15"/>
        <v>0.7350436328897658</v>
      </c>
      <c r="H135" s="16">
        <f t="shared" si="15"/>
        <v>0.7469424393228639</v>
      </c>
      <c r="I135" s="16">
        <f t="shared" si="15"/>
        <v>0.7612159583048016</v>
      </c>
      <c r="J135" s="16">
        <f t="shared" si="15"/>
        <v>0.7702865985838048</v>
      </c>
      <c r="K135" s="16">
        <f t="shared" si="15"/>
        <v>0.7761671324351778</v>
      </c>
      <c r="L135" s="16">
        <f t="shared" si="15"/>
        <v>0.7808703321342255</v>
      </c>
      <c r="M135" s="16">
        <f t="shared" si="15"/>
        <v>0.7864089699562524</v>
      </c>
    </row>
    <row r="136" spans="2:13" ht="14.25">
      <c r="B136" s="23">
        <v>14.9</v>
      </c>
      <c r="C136" s="16">
        <f t="shared" si="13"/>
        <v>0.684975175670909</v>
      </c>
      <c r="D136" s="16">
        <f t="shared" si="15"/>
        <v>0.6994205879663555</v>
      </c>
      <c r="E136" s="16">
        <f t="shared" si="15"/>
        <v>0.7121315462883758</v>
      </c>
      <c r="F136" s="16">
        <f t="shared" si="15"/>
        <v>0.7232366440215229</v>
      </c>
      <c r="G136" s="16">
        <f t="shared" si="15"/>
        <v>0.7328644745503498</v>
      </c>
      <c r="H136" s="16">
        <f t="shared" si="15"/>
        <v>0.7448176423641996</v>
      </c>
      <c r="I136" s="16">
        <f t="shared" si="15"/>
        <v>0.7591749923135158</v>
      </c>
      <c r="J136" s="16">
        <f t="shared" si="15"/>
        <v>0.7683179655031124</v>
      </c>
      <c r="K136" s="16">
        <f t="shared" si="15"/>
        <v>0.7742558335666299</v>
      </c>
      <c r="L136" s="16">
        <f t="shared" si="15"/>
        <v>0.778997868137709</v>
      </c>
      <c r="M136" s="16">
        <f t="shared" si="15"/>
        <v>0.7845533408499905</v>
      </c>
    </row>
    <row r="137" spans="2:13" ht="14.25">
      <c r="B137" s="23">
        <v>15</v>
      </c>
      <c r="C137" s="16">
        <f t="shared" si="13"/>
        <v>0.6826532521136524</v>
      </c>
      <c r="D137" s="16">
        <f aca="true" t="shared" si="16" ref="D137:M146">(-0.00000000001202792*$B137^5+0.0000000009436018*$B137^4-0.00000002401686*$B137^3+0.0000001292765*$B137^2+0.000002349353*$B137-0.000006769376)*D$10^3+(0.0000000009874728*$B137^5-0.00000007960912*$B137^4+0.000002243871*$B137^3-0.00002208887*$B137^2-0.00002414301*$B137+0.0001978731)*D$10^2+(-0.00000002368327*$B137^5+0.000001943117*$B137^4-0.00005766112*$B137^3+0.0006794402*$B137^2-0.001382507*$B137-0.0006504636)*D$10+(0.0000001988237*$B137^5-0.00001685939*$B137^4+0.0005352568*$B137^3-0.007333496*$B137^2+0.01209129*$B137+1.012671)</f>
        <v>0.6971360912587977</v>
      </c>
      <c r="E137" s="16">
        <f t="shared" si="16"/>
        <v>0.7098844051304086</v>
      </c>
      <c r="F137" s="16">
        <f t="shared" si="16"/>
        <v>0.7210265486197994</v>
      </c>
      <c r="G137" s="16">
        <f t="shared" si="16"/>
        <v>0.7306908766182846</v>
      </c>
      <c r="H137" s="16">
        <f t="shared" si="16"/>
        <v>0.7426972408953147</v>
      </c>
      <c r="I137" s="16">
        <f t="shared" si="16"/>
        <v>0.7571371315294586</v>
      </c>
      <c r="J137" s="16">
        <f t="shared" si="16"/>
        <v>0.7663517656990195</v>
      </c>
      <c r="K137" s="16">
        <f t="shared" si="16"/>
        <v>0.7723466885807864</v>
      </c>
      <c r="L137" s="16">
        <f t="shared" si="16"/>
        <v>0.7771274453515477</v>
      </c>
      <c r="M137" s="16">
        <f t="shared" si="16"/>
        <v>0.7826995811880921</v>
      </c>
    </row>
    <row r="138" spans="2:13" ht="14.25">
      <c r="B138" s="23">
        <v>15.1</v>
      </c>
      <c r="C138" s="16">
        <f t="shared" si="13"/>
        <v>0.6803417472409112</v>
      </c>
      <c r="D138" s="16">
        <f t="shared" si="16"/>
        <v>0.6948605136783313</v>
      </c>
      <c r="E138" s="16">
        <f t="shared" si="16"/>
        <v>0.7076448798070417</v>
      </c>
      <c r="F138" s="16">
        <f t="shared" si="16"/>
        <v>0.7188229478541648</v>
      </c>
      <c r="G138" s="16">
        <f t="shared" si="16"/>
        <v>0.728522820046823</v>
      </c>
      <c r="H138" s="16">
        <f t="shared" si="16"/>
        <v>0.7405812347305193</v>
      </c>
      <c r="I138" s="16">
        <f t="shared" si="16"/>
        <v>0.7551023948152576</v>
      </c>
      <c r="J138" s="16">
        <f t="shared" si="16"/>
        <v>0.7643880254071687</v>
      </c>
      <c r="K138" s="16">
        <f t="shared" si="16"/>
        <v>0.770439723805041</v>
      </c>
      <c r="L138" s="16">
        <f t="shared" si="16"/>
        <v>0.7752590873076637</v>
      </c>
      <c r="M138" s="16">
        <f t="shared" si="16"/>
        <v>0.7808477132138256</v>
      </c>
    </row>
    <row r="139" spans="2:13" ht="14.25">
      <c r="B139" s="23">
        <v>15.2</v>
      </c>
      <c r="C139" s="16">
        <f t="shared" si="13"/>
        <v>0.6780405523684372</v>
      </c>
      <c r="D139" s="16">
        <f t="shared" si="16"/>
        <v>0.6925937738316482</v>
      </c>
      <c r="E139" s="16">
        <f t="shared" si="16"/>
        <v>0.7054129123483223</v>
      </c>
      <c r="F139" s="16">
        <f t="shared" si="16"/>
        <v>0.7166258035924998</v>
      </c>
      <c r="G139" s="16">
        <f t="shared" si="16"/>
        <v>0.7263602832382213</v>
      </c>
      <c r="H139" s="16">
        <f t="shared" si="16"/>
        <v>0.7384696214966613</v>
      </c>
      <c r="I139" s="16">
        <f t="shared" si="16"/>
        <v>0.7530707993173514</v>
      </c>
      <c r="J139" s="16">
        <f t="shared" si="16"/>
        <v>0.7624267694614505</v>
      </c>
      <c r="K139" s="16">
        <f t="shared" si="16"/>
        <v>0.7685349643358383</v>
      </c>
      <c r="L139" s="16">
        <f t="shared" si="16"/>
        <v>0.7733928163473951</v>
      </c>
      <c r="M139" s="16">
        <f t="shared" si="16"/>
        <v>0.7789977579030007</v>
      </c>
    </row>
    <row r="140" spans="2:13" ht="14.25">
      <c r="B140" s="23">
        <v>15.3</v>
      </c>
      <c r="C140" s="16">
        <f t="shared" si="13"/>
        <v>0.6757495551512296</v>
      </c>
      <c r="D140" s="16">
        <f t="shared" si="16"/>
        <v>0.6903357870081249</v>
      </c>
      <c r="E140" s="16">
        <f t="shared" si="16"/>
        <v>0.7031884417820304</v>
      </c>
      <c r="F140" s="16">
        <f t="shared" si="16"/>
        <v>0.7144350749877997</v>
      </c>
      <c r="G140" s="16">
        <f t="shared" si="16"/>
        <v>0.7242032421402862</v>
      </c>
      <c r="H140" s="16">
        <f t="shared" si="16"/>
        <v>0.7363623967078533</v>
      </c>
      <c r="I140" s="16">
        <f t="shared" si="16"/>
        <v>0.7510423605144774</v>
      </c>
      <c r="J140" s="16">
        <f t="shared" si="16"/>
        <v>0.7604680213272591</v>
      </c>
      <c r="K140" s="16">
        <f t="shared" si="16"/>
        <v>0.7666324340657857</v>
      </c>
      <c r="L140" s="16">
        <f t="shared" si="16"/>
        <v>0.7715286536496442</v>
      </c>
      <c r="M140" s="16">
        <f t="shared" si="16"/>
        <v>0.7771497349984217</v>
      </c>
    </row>
    <row r="141" spans="2:13" ht="14.25">
      <c r="B141" s="23">
        <v>15.4</v>
      </c>
      <c r="C141" s="16">
        <f t="shared" si="13"/>
        <v>0.6734686397641464</v>
      </c>
      <c r="D141" s="16">
        <f t="shared" si="16"/>
        <v>0.6880864653356148</v>
      </c>
      <c r="E141" s="16">
        <f t="shared" si="16"/>
        <v>0.7009714042672689</v>
      </c>
      <c r="F141" s="16">
        <f t="shared" si="16"/>
        <v>0.7122507185920561</v>
      </c>
      <c r="G141" s="16">
        <f t="shared" si="16"/>
        <v>0.7220516703429245</v>
      </c>
      <c r="H141" s="16">
        <f t="shared" si="16"/>
        <v>0.7342595538402023</v>
      </c>
      <c r="I141" s="16">
        <f t="shared" si="16"/>
        <v>0.7490170922661641</v>
      </c>
      <c r="J141" s="16">
        <f t="shared" si="16"/>
        <v>0.7585118031347509</v>
      </c>
      <c r="K141" s="16">
        <f t="shared" si="16"/>
        <v>0.7647321557107714</v>
      </c>
      <c r="L141" s="16">
        <f t="shared" si="16"/>
        <v>0.7696666192590349</v>
      </c>
      <c r="M141" s="16">
        <f t="shared" si="16"/>
        <v>0.7753036630443505</v>
      </c>
    </row>
    <row r="142" spans="2:13" ht="14.25">
      <c r="B142" s="23">
        <v>15.5</v>
      </c>
      <c r="C142" s="16">
        <f t="shared" si="13"/>
        <v>0.6711976870825099</v>
      </c>
      <c r="D142" s="16">
        <f t="shared" si="16"/>
        <v>0.6858457179362344</v>
      </c>
      <c r="E142" s="16">
        <f t="shared" si="16"/>
        <v>0.6987617332280478</v>
      </c>
      <c r="F142" s="16">
        <f t="shared" si="16"/>
        <v>0.7100726884701365</v>
      </c>
      <c r="G142" s="16">
        <f t="shared" si="16"/>
        <v>0.7199055391746861</v>
      </c>
      <c r="H142" s="16">
        <f t="shared" si="16"/>
        <v>0.7321610844065322</v>
      </c>
      <c r="I142" s="16">
        <f t="shared" si="16"/>
        <v>0.7469950068612159</v>
      </c>
      <c r="J142" s="16">
        <f t="shared" si="16"/>
        <v>0.7565581357120937</v>
      </c>
      <c r="K142" s="16">
        <f t="shared" si="16"/>
        <v>0.762834150837072</v>
      </c>
      <c r="L142" s="16">
        <f t="shared" si="16"/>
        <v>0.7678067321140568</v>
      </c>
      <c r="M142" s="16">
        <f t="shared" si="16"/>
        <v>0.7734595594209543</v>
      </c>
    </row>
    <row r="143" spans="2:13" ht="14.25">
      <c r="B143" s="23">
        <v>15.6</v>
      </c>
      <c r="C143" s="16">
        <f t="shared" si="13"/>
        <v>0.6689365748627182</v>
      </c>
      <c r="D143" s="16">
        <f t="shared" si="16"/>
        <v>0.6836134510821548</v>
      </c>
      <c r="E143" s="16">
        <f t="shared" si="16"/>
        <v>0.6965593594868755</v>
      </c>
      <c r="F143" s="16">
        <f t="shared" si="16"/>
        <v>0.7079009363136666</v>
      </c>
      <c r="G143" s="16">
        <f t="shared" si="16"/>
        <v>0.7177648177993147</v>
      </c>
      <c r="H143" s="16">
        <f t="shared" si="16"/>
        <v>0.7300669780311139</v>
      </c>
      <c r="I143" s="16">
        <f t="shared" si="16"/>
        <v>0.7449761150662049</v>
      </c>
      <c r="J143" s="16">
        <f t="shared" si="16"/>
        <v>0.7546070386187279</v>
      </c>
      <c r="K143" s="16">
        <f t="shared" si="16"/>
        <v>0.7609384398884711</v>
      </c>
      <c r="L143" s="16">
        <f t="shared" si="16"/>
        <v>0.7659490100752224</v>
      </c>
      <c r="M143" s="16">
        <f t="shared" si="16"/>
        <v>0.7716174403787703</v>
      </c>
    </row>
    <row r="144" spans="2:13" ht="14.25">
      <c r="B144" s="23">
        <v>15.7</v>
      </c>
      <c r="C144" s="16">
        <f t="shared" si="13"/>
        <v>0.6666851779228513</v>
      </c>
      <c r="D144" s="16">
        <f t="shared" si="16"/>
        <v>0.6813895683513909</v>
      </c>
      <c r="E144" s="16">
        <f t="shared" si="16"/>
        <v>0.6943642113983441</v>
      </c>
      <c r="F144" s="16">
        <f t="shared" si="16"/>
        <v>0.7057354115549113</v>
      </c>
      <c r="G144" s="16">
        <f t="shared" si="16"/>
        <v>0.7156294733122925</v>
      </c>
      <c r="H144" s="16">
        <f t="shared" si="16"/>
        <v>0.7279772225243907</v>
      </c>
      <c r="I144" s="16">
        <f t="shared" si="16"/>
        <v>0.7429604261739591</v>
      </c>
      <c r="J144" s="16">
        <f t="shared" si="16"/>
        <v>0.7526585301786182</v>
      </c>
      <c r="K144" s="16">
        <f t="shared" si="16"/>
        <v>0.7590450422133697</v>
      </c>
      <c r="L144" s="16">
        <f t="shared" si="16"/>
        <v>0.7640934699532151</v>
      </c>
      <c r="M144" s="16">
        <f t="shared" si="16"/>
        <v>0.7697773210731566</v>
      </c>
    </row>
    <row r="145" spans="2:13" ht="14.25">
      <c r="B145" s="23">
        <v>15.8</v>
      </c>
      <c r="C145" s="16">
        <f t="shared" si="13"/>
        <v>0.6644433683232824</v>
      </c>
      <c r="D145" s="16">
        <f t="shared" si="16"/>
        <v>0.6791739707835913</v>
      </c>
      <c r="E145" s="16">
        <f t="shared" si="16"/>
        <v>0.69217621498272</v>
      </c>
      <c r="F145" s="16">
        <f t="shared" si="16"/>
        <v>0.7035760614806565</v>
      </c>
      <c r="G145" s="16">
        <f t="shared" si="16"/>
        <v>0.7134994708373896</v>
      </c>
      <c r="H145" s="16">
        <f t="shared" si="16"/>
        <v>0.725891803957707</v>
      </c>
      <c r="I145" s="16">
        <f t="shared" si="16"/>
        <v>0.740947948052053</v>
      </c>
      <c r="J145" s="16">
        <f t="shared" si="16"/>
        <v>0.7507126275135129</v>
      </c>
      <c r="K145" s="16">
        <f t="shared" si="16"/>
        <v>0.7571539760919047</v>
      </c>
      <c r="L145" s="16">
        <f t="shared" si="16"/>
        <v>0.7622401275370466</v>
      </c>
      <c r="M145" s="16">
        <f t="shared" si="16"/>
        <v>0.767939215598757</v>
      </c>
    </row>
    <row r="146" spans="2:13" ht="14.25">
      <c r="B146" s="23">
        <v>15.9</v>
      </c>
      <c r="C146" s="16">
        <f t="shared" si="13"/>
        <v>0.6622110155472841</v>
      </c>
      <c r="D146" s="16">
        <f t="shared" si="16"/>
        <v>0.6769665570358274</v>
      </c>
      <c r="E146" s="16">
        <f t="shared" si="16"/>
        <v>0.6899952940595291</v>
      </c>
      <c r="F146" s="16">
        <f t="shared" si="16"/>
        <v>0.7014228313460895</v>
      </c>
      <c r="G146" s="16">
        <f t="shared" si="16"/>
        <v>0.7113747736232094</v>
      </c>
      <c r="H146" s="16">
        <f t="shared" si="16"/>
        <v>0.7238107067380333</v>
      </c>
      <c r="I146" s="16">
        <f t="shared" si="16"/>
        <v>0.7389386871912949</v>
      </c>
      <c r="J146" s="16">
        <f t="shared" si="16"/>
        <v>0.7487693465761959</v>
      </c>
      <c r="K146" s="16">
        <f t="shared" si="16"/>
        <v>0.7552652587630577</v>
      </c>
      <c r="L146" s="16">
        <f t="shared" si="16"/>
        <v>0.7603889976222018</v>
      </c>
      <c r="M146" s="16">
        <f t="shared" si="16"/>
        <v>0.7661031370239495</v>
      </c>
    </row>
    <row r="147" spans="2:13" ht="14.25">
      <c r="B147" s="23">
        <v>16</v>
      </c>
      <c r="C147" s="16">
        <f t="shared" si="13"/>
        <v>0.6599879866816392</v>
      </c>
      <c r="D147" s="16">
        <f aca="true" t="shared" si="17" ref="D147:M156">(-0.00000000001202792*$B147^5+0.0000000009436018*$B147^4-0.00000002401686*$B147^3+0.0000001292765*$B147^2+0.000002349353*$B147-0.000006769376)*D$10^3+(0.0000000009874728*$B147^5-0.00000007960912*$B147^4+0.000002243871*$B147^3-0.00002208887*$B147^2-0.00002414301*$B147+0.0001978731)*D$10^2+(-0.00000002368327*$B147^5+0.000001943117*$B147^4-0.00005766112*$B147^3+0.0006794402*$B147^2-0.001382507*$B147-0.0006504636)*D$10+(0.0000001988237*$B147^5-0.00001685939*$B147^4+0.0005352568*$B147^3-0.007333496*$B147^2+0.01209129*$B147+1.012671)</f>
        <v>0.6747672235383836</v>
      </c>
      <c r="E147" s="16">
        <f t="shared" si="17"/>
        <v>0.6878213703811468</v>
      </c>
      <c r="F147" s="16">
        <f t="shared" si="17"/>
        <v>0.6992756644886804</v>
      </c>
      <c r="G147" s="16">
        <f t="shared" si="17"/>
        <v>0.7092553431397363</v>
      </c>
      <c r="H147" s="16">
        <f t="shared" si="17"/>
        <v>0.7217339136826936</v>
      </c>
      <c r="I147" s="16">
        <f t="shared" si="17"/>
        <v>0.7369326487542158</v>
      </c>
      <c r="J147" s="16">
        <f t="shared" si="17"/>
        <v>0.7468287021837426</v>
      </c>
      <c r="K147" s="16">
        <f t="shared" si="17"/>
        <v>0.7533789064517695</v>
      </c>
      <c r="L147" s="16">
        <f t="shared" si="17"/>
        <v>0.7585400940387919</v>
      </c>
      <c r="M147" s="16">
        <f t="shared" si="17"/>
        <v>0.7642690974253054</v>
      </c>
    </row>
    <row r="148" spans="2:13" ht="14.25">
      <c r="B148" s="23">
        <v>16.1</v>
      </c>
      <c r="C148" s="16">
        <f t="shared" si="13"/>
        <v>0.6577741465972474</v>
      </c>
      <c r="D148" s="16">
        <f t="shared" si="17"/>
        <v>0.6725758646505461</v>
      </c>
      <c r="E148" s="16">
        <f t="shared" si="17"/>
        <v>0.685654363766385</v>
      </c>
      <c r="F148" s="16">
        <f t="shared" si="17"/>
        <v>0.6971345024420641</v>
      </c>
      <c r="G148" s="16">
        <f t="shared" si="17"/>
        <v>0.7071411391748833</v>
      </c>
      <c r="H148" s="16">
        <f t="shared" si="17"/>
        <v>0.7196614060940937</v>
      </c>
      <c r="I148" s="16">
        <f t="shared" si="17"/>
        <v>0.7349298366235613</v>
      </c>
      <c r="J148" s="16">
        <f t="shared" si="17"/>
        <v>0.744890708050779</v>
      </c>
      <c r="K148" s="16">
        <f t="shared" si="17"/>
        <v>0.7514949343960586</v>
      </c>
      <c r="L148" s="16">
        <f t="shared" si="17"/>
        <v>0.7566934296797123</v>
      </c>
      <c r="M148" s="16">
        <f t="shared" si="17"/>
        <v>0.7624371079220521</v>
      </c>
    </row>
    <row r="149" spans="2:13" ht="14.25">
      <c r="B149" s="23">
        <v>16.2</v>
      </c>
      <c r="C149" s="16">
        <f t="shared" si="13"/>
        <v>0.6555693581297348</v>
      </c>
      <c r="D149" s="16">
        <f t="shared" si="17"/>
        <v>0.6703923728163925</v>
      </c>
      <c r="E149" s="16">
        <f t="shared" si="17"/>
        <v>0.6834941922340795</v>
      </c>
      <c r="F149" s="16">
        <f t="shared" si="17"/>
        <v>0.6949992850499198</v>
      </c>
      <c r="G149" s="16">
        <f t="shared" si="17"/>
        <v>0.705032119931038</v>
      </c>
      <c r="H149" s="16">
        <f t="shared" si="17"/>
        <v>0.7175931638344459</v>
      </c>
      <c r="I149" s="16">
        <f t="shared" si="17"/>
        <v>0.7329302534507771</v>
      </c>
      <c r="J149" s="16">
        <f t="shared" si="17"/>
        <v>0.7429553768227317</v>
      </c>
      <c r="K149" s="16">
        <f t="shared" si="17"/>
        <v>0.7496133568741283</v>
      </c>
      <c r="L149" s="16">
        <f t="shared" si="17"/>
        <v>0.7548490165287853</v>
      </c>
      <c r="M149" s="16">
        <f t="shared" si="17"/>
        <v>0.7606071787105211</v>
      </c>
    </row>
    <row r="150" spans="2:13" ht="14.25">
      <c r="B150" s="23">
        <v>16.3</v>
      </c>
      <c r="C150" s="16">
        <f t="shared" si="13"/>
        <v>0.6533734822600631</v>
      </c>
      <c r="D150" s="16">
        <f t="shared" si="17"/>
        <v>0.6682166387205827</v>
      </c>
      <c r="E150" s="16">
        <f t="shared" si="17"/>
        <v>0.6813407721366788</v>
      </c>
      <c r="F150" s="16">
        <f t="shared" si="17"/>
        <v>0.6928699505798539</v>
      </c>
      <c r="G150" s="16">
        <f t="shared" si="17"/>
        <v>0.7029282421216105</v>
      </c>
      <c r="H150" s="16">
        <f t="shared" si="17"/>
        <v>0.7155291654004972</v>
      </c>
      <c r="I150" s="16">
        <f t="shared" si="17"/>
        <v>0.7309339007044997</v>
      </c>
      <c r="J150" s="16">
        <f t="shared" si="17"/>
        <v>0.7410227201090869</v>
      </c>
      <c r="K150" s="16">
        <f t="shared" si="17"/>
        <v>0.7477341872314841</v>
      </c>
      <c r="L150" s="16">
        <f t="shared" si="17"/>
        <v>0.7530068656889165</v>
      </c>
      <c r="M150" s="16">
        <f t="shared" si="17"/>
        <v>0.7587793190986096</v>
      </c>
    </row>
    <row r="151" spans="2:13" ht="14.25">
      <c r="B151" s="23">
        <v>16.4</v>
      </c>
      <c r="C151" s="16">
        <f t="shared" si="13"/>
        <v>0.6511863782951377</v>
      </c>
      <c r="D151" s="16">
        <f t="shared" si="17"/>
        <v>0.6660485514441471</v>
      </c>
      <c r="E151" s="16">
        <f t="shared" si="17"/>
        <v>0.6791940182938325</v>
      </c>
      <c r="F151" s="16">
        <f t="shared" si="17"/>
        <v>0.6907464358372815</v>
      </c>
      <c r="G151" s="16">
        <f t="shared" si="17"/>
        <v>0.7008294610675817</v>
      </c>
      <c r="H151" s="16">
        <f t="shared" si="17"/>
        <v>0.7134693879982574</v>
      </c>
      <c r="I151" s="16">
        <f t="shared" si="17"/>
        <v>0.7289407787190477</v>
      </c>
      <c r="J151" s="16">
        <f t="shared" si="17"/>
        <v>0.7390927485166469</v>
      </c>
      <c r="K151" s="16">
        <f t="shared" si="17"/>
        <v>0.7458574379080489</v>
      </c>
      <c r="L151" s="16">
        <f t="shared" si="17"/>
        <v>0.7511669874102482</v>
      </c>
      <c r="M151" s="16">
        <f t="shared" si="17"/>
        <v>0.7569535375402392</v>
      </c>
    </row>
    <row r="152" spans="2:13" ht="14.25">
      <c r="B152" s="23">
        <v>16.5</v>
      </c>
      <c r="C152" s="16">
        <f t="shared" si="13"/>
        <v>0.6490079040484165</v>
      </c>
      <c r="D152" s="16">
        <f t="shared" si="17"/>
        <v>0.6638879986202774</v>
      </c>
      <c r="E152" s="16">
        <f t="shared" si="17"/>
        <v>0.6770538441259782</v>
      </c>
      <c r="F152" s="16">
        <f t="shared" si="17"/>
        <v>0.6886286762793064</v>
      </c>
      <c r="G152" s="16">
        <f t="shared" si="17"/>
        <v>0.6987357307940489</v>
      </c>
      <c r="H152" s="16">
        <f t="shared" si="17"/>
        <v>0.7114138076177244</v>
      </c>
      <c r="I152" s="16">
        <f t="shared" si="17"/>
        <v>0.7269508867429084</v>
      </c>
      <c r="J152" s="16">
        <f t="shared" si="17"/>
        <v>0.7371654716827836</v>
      </c>
      <c r="K152" s="16">
        <f t="shared" si="17"/>
        <v>0.7439831204652754</v>
      </c>
      <c r="L152" s="16">
        <f t="shared" si="17"/>
        <v>0.7493293911183094</v>
      </c>
      <c r="M152" s="16">
        <f t="shared" si="17"/>
        <v>0.7551298416698111</v>
      </c>
    </row>
    <row r="153" spans="2:13" ht="14.25">
      <c r="B153" s="23">
        <v>16.6</v>
      </c>
      <c r="C153" s="16">
        <f t="shared" si="13"/>
        <v>0.6468379160205171</v>
      </c>
      <c r="D153" s="16">
        <f t="shared" si="17"/>
        <v>0.6617348665901134</v>
      </c>
      <c r="E153" s="16">
        <f t="shared" si="17"/>
        <v>0.674920161787928</v>
      </c>
      <c r="F153" s="16">
        <f t="shared" si="17"/>
        <v>0.6865166061286005</v>
      </c>
      <c r="G153" s="16">
        <f t="shared" si="17"/>
        <v>0.6966470041267708</v>
      </c>
      <c r="H153" s="16">
        <f t="shared" si="17"/>
        <v>0.7093623991076088</v>
      </c>
      <c r="I153" s="16">
        <f t="shared" si="17"/>
        <v>0.7249642229872231</v>
      </c>
      <c r="J153" s="16">
        <f t="shared" si="17"/>
        <v>0.7352408983086892</v>
      </c>
      <c r="K153" s="16">
        <f t="shared" si="17"/>
        <v>0.7421112456132526</v>
      </c>
      <c r="L153" s="16">
        <f t="shared" si="17"/>
        <v>0.747494085442159</v>
      </c>
      <c r="M153" s="16">
        <f t="shared" si="17"/>
        <v>0.753308238336654</v>
      </c>
    </row>
    <row r="154" spans="2:13" ht="14.25">
      <c r="B154" s="23">
        <v>16.7</v>
      </c>
      <c r="C154" s="16">
        <f t="shared" si="13"/>
        <v>0.6446762695798294</v>
      </c>
      <c r="D154" s="16">
        <f t="shared" si="17"/>
        <v>0.659589040558538</v>
      </c>
      <c r="E154" s="16">
        <f t="shared" si="17"/>
        <v>0.6727928823024613</v>
      </c>
      <c r="F154" s="16">
        <f t="shared" si="17"/>
        <v>0.6844101584872916</v>
      </c>
      <c r="G154" s="16">
        <f t="shared" si="17"/>
        <v>0.6945632327887216</v>
      </c>
      <c r="H154" s="16">
        <f t="shared" si="17"/>
        <v>0.7073151362500681</v>
      </c>
      <c r="I154" s="16">
        <f t="shared" si="17"/>
        <v>0.7229807846742876</v>
      </c>
      <c r="J154" s="16">
        <f t="shared" si="17"/>
        <v>0.7333190361926454</v>
      </c>
      <c r="K154" s="16">
        <f t="shared" si="17"/>
        <v>0.7402418232378367</v>
      </c>
      <c r="L154" s="16">
        <f t="shared" si="17"/>
        <v>0.7456610782425571</v>
      </c>
      <c r="M154" s="16">
        <f t="shared" si="17"/>
        <v>0.751488733639502</v>
      </c>
    </row>
    <row r="155" spans="2:13" ht="14.25">
      <c r="B155" s="23">
        <v>16.8</v>
      </c>
      <c r="C155" s="16">
        <f t="shared" si="13"/>
        <v>0.6425228191431196</v>
      </c>
      <c r="D155" s="16">
        <f t="shared" si="17"/>
        <v>0.6574504047499611</v>
      </c>
      <c r="E155" s="16">
        <f t="shared" si="17"/>
        <v>0.670671915693907</v>
      </c>
      <c r="F155" s="16">
        <f t="shared" si="17"/>
        <v>0.6823092654508369</v>
      </c>
      <c r="G155" s="16">
        <f t="shared" si="17"/>
        <v>0.6924843674966303</v>
      </c>
      <c r="H155" s="16">
        <f t="shared" si="17"/>
        <v>0.705271991835426</v>
      </c>
      <c r="I155" s="16">
        <f t="shared" si="17"/>
        <v>0.7210005680860291</v>
      </c>
      <c r="J155" s="16">
        <f t="shared" si="17"/>
        <v>0.7313998922632636</v>
      </c>
      <c r="K155" s="16">
        <f t="shared" si="17"/>
        <v>0.7383748624277469</v>
      </c>
      <c r="L155" s="16">
        <f t="shared" si="17"/>
        <v>0.7438303766400962</v>
      </c>
      <c r="M155" s="16">
        <f t="shared" si="17"/>
        <v>0.7496713329609288</v>
      </c>
    </row>
    <row r="156" spans="2:13" ht="14.25">
      <c r="B156" s="23">
        <v>16.9</v>
      </c>
      <c r="C156" s="16">
        <f t="shared" si="13"/>
        <v>0.6403774183561409</v>
      </c>
      <c r="D156" s="16">
        <f t="shared" si="17"/>
        <v>0.6553188425641117</v>
      </c>
      <c r="E156" s="16">
        <f t="shared" si="17"/>
        <v>0.6685571711217346</v>
      </c>
      <c r="F156" s="16">
        <f t="shared" si="17"/>
        <v>0.6802138582219086</v>
      </c>
      <c r="G156" s="16">
        <f t="shared" si="17"/>
        <v>0.6904103580575325</v>
      </c>
      <c r="H156" s="16">
        <f t="shared" si="17"/>
        <v>0.7032329377369029</v>
      </c>
      <c r="I156" s="16">
        <f t="shared" si="17"/>
        <v>0.719023568612502</v>
      </c>
      <c r="J156" s="16">
        <f t="shared" si="17"/>
        <v>0.7294834726127498</v>
      </c>
      <c r="K156" s="16">
        <f t="shared" si="17"/>
        <v>0.7365103715016895</v>
      </c>
      <c r="L156" s="16">
        <f t="shared" si="17"/>
        <v>0.7420019870433646</v>
      </c>
      <c r="M156" s="16">
        <f t="shared" si="17"/>
        <v>0.7478560410018188</v>
      </c>
    </row>
    <row r="157" spans="2:13" ht="14.25">
      <c r="B157" s="23">
        <v>17</v>
      </c>
      <c r="C157" s="16">
        <f t="shared" si="13"/>
        <v>0.6382399202742439</v>
      </c>
      <c r="D157" s="16">
        <f aca="true" t="shared" si="18" ref="D157:M166">(-0.00000000001202792*$B157^5+0.0000000009436018*$B157^4-0.00000002401686*$B157^3+0.0000001292765*$B157^2+0.000002349353*$B157-0.000006769376)*D$10^3+(0.0000000009874728*$B157^5-0.00000007960912*$B157^4+0.000002243871*$B157^3-0.00002208887*$B157^2-0.00002414301*$B157+0.0001978731)*D$10^2+(-0.00000002368327*$B157^5+0.000001943117*$B157^4-0.00005766112*$B157^3+0.0006794402*$B157^2-0.001382507*$B157-0.0006504636)*D$10+(0.0000001988237*$B157^5-0.00001685939*$B157^4+0.0005352568*$B157^3-0.007333496*$B157^2+0.01209129*$B157+1.012671)</f>
        <v>0.6531942367318287</v>
      </c>
      <c r="E157" s="16">
        <f t="shared" si="18"/>
        <v>0.6664485570141424</v>
      </c>
      <c r="F157" s="16">
        <f t="shared" si="18"/>
        <v>0.678123867224275</v>
      </c>
      <c r="G157" s="16">
        <f t="shared" si="18"/>
        <v>0.6883411534653165</v>
      </c>
      <c r="H157" s="16">
        <f t="shared" si="18"/>
        <v>0.7011979449853432</v>
      </c>
      <c r="I157" s="16">
        <f t="shared" si="18"/>
        <v>0.7170497808003761</v>
      </c>
      <c r="J157" s="16">
        <f t="shared" si="18"/>
        <v>0.727569782530157</v>
      </c>
      <c r="K157" s="16">
        <f t="shared" si="18"/>
        <v>0.734648358035469</v>
      </c>
      <c r="L157" s="16">
        <f t="shared" si="18"/>
        <v>0.7401759151770955</v>
      </c>
      <c r="M157" s="16">
        <f t="shared" si="18"/>
        <v>0.7460428618158192</v>
      </c>
    </row>
    <row r="158" spans="2:13" ht="14.25">
      <c r="B158" s="23">
        <v>17.1</v>
      </c>
      <c r="C158" s="16">
        <f t="shared" si="13"/>
        <v>0.6361101775429817</v>
      </c>
      <c r="D158" s="16">
        <f t="shared" si="18"/>
        <v>0.6510764694708481</v>
      </c>
      <c r="E158" s="16">
        <f t="shared" si="18"/>
        <v>0.6643459812016431</v>
      </c>
      <c r="F158" s="16">
        <f t="shared" si="18"/>
        <v>0.6760392222166793</v>
      </c>
      <c r="G158" s="16">
        <f t="shared" si="18"/>
        <v>0.6862767019972695</v>
      </c>
      <c r="H158" s="16">
        <f t="shared" si="18"/>
        <v>0.69916698384394</v>
      </c>
      <c r="I158" s="16">
        <f t="shared" si="18"/>
        <v>0.7150791984014234</v>
      </c>
      <c r="J158" s="16">
        <f t="shared" si="18"/>
        <v>0.7256588265346401</v>
      </c>
      <c r="K158" s="16">
        <f t="shared" si="18"/>
        <v>0.7327888288891007</v>
      </c>
      <c r="L158" s="16">
        <f t="shared" si="18"/>
        <v>0.7383521661103158</v>
      </c>
      <c r="M158" s="16">
        <f t="shared" si="18"/>
        <v>0.7442317988437959</v>
      </c>
    </row>
    <row r="159" spans="2:13" ht="14.25">
      <c r="B159" s="23">
        <v>17.2</v>
      </c>
      <c r="C159" s="16">
        <f t="shared" si="13"/>
        <v>0.633988042578721</v>
      </c>
      <c r="D159" s="16">
        <f t="shared" si="18"/>
        <v>0.648965422641594</v>
      </c>
      <c r="E159" s="16">
        <f t="shared" si="18"/>
        <v>0.6622493510506541</v>
      </c>
      <c r="F159" s="16">
        <f t="shared" si="18"/>
        <v>0.6739598524067241</v>
      </c>
      <c r="G159" s="16">
        <f t="shared" si="18"/>
        <v>0.6842169513106264</v>
      </c>
      <c r="H159" s="16">
        <f t="shared" si="18"/>
        <v>0.697140023882965</v>
      </c>
      <c r="I159" s="16">
        <f t="shared" si="18"/>
        <v>0.7131118144210109</v>
      </c>
      <c r="J159" s="16">
        <f t="shared" si="18"/>
        <v>0.7237506084087142</v>
      </c>
      <c r="K159" s="16">
        <f t="shared" si="18"/>
        <v>0.7309317902339274</v>
      </c>
      <c r="L159" s="16">
        <f t="shared" si="18"/>
        <v>0.7365307442845033</v>
      </c>
      <c r="M159" s="16">
        <f t="shared" si="18"/>
        <v>0.7424228549482943</v>
      </c>
    </row>
    <row r="160" spans="2:13" ht="14.25">
      <c r="B160" s="23">
        <v>17.3</v>
      </c>
      <c r="C160" s="16">
        <f t="shared" si="13"/>
        <v>0.6318733677492514</v>
      </c>
      <c r="D160" s="16">
        <f t="shared" si="18"/>
        <v>0.6468609779029688</v>
      </c>
      <c r="E160" s="16">
        <f t="shared" si="18"/>
        <v>0.6601585735970851</v>
      </c>
      <c r="F160" s="16">
        <f t="shared" si="18"/>
        <v>0.6718856865647508</v>
      </c>
      <c r="G160" s="16">
        <f t="shared" si="18"/>
        <v>0.6821618485391164</v>
      </c>
      <c r="H160" s="16">
        <f t="shared" si="18"/>
        <v>0.6951170340544938</v>
      </c>
      <c r="I160" s="16">
        <f t="shared" si="18"/>
        <v>0.7111476211665871</v>
      </c>
      <c r="J160" s="16">
        <f t="shared" si="18"/>
        <v>0.7218451312315075</v>
      </c>
      <c r="K160" s="16">
        <f t="shared" si="18"/>
        <v>0.7290772475797309</v>
      </c>
      <c r="L160" s="16">
        <f t="shared" si="18"/>
        <v>0.734711653541734</v>
      </c>
      <c r="M160" s="16">
        <f t="shared" si="18"/>
        <v>0.7406160324479928</v>
      </c>
    </row>
    <row r="161" spans="2:13" ht="14.25">
      <c r="B161" s="23">
        <v>17.4</v>
      </c>
      <c r="C161" s="16">
        <f t="shared" si="13"/>
        <v>0.6297660055543908</v>
      </c>
      <c r="D161" s="16">
        <f t="shared" si="18"/>
        <v>0.6447630168681406</v>
      </c>
      <c r="E161" s="16">
        <f t="shared" si="18"/>
        <v>0.658073555679924</v>
      </c>
      <c r="F161" s="16">
        <f t="shared" si="18"/>
        <v>0.6698166531377202</v>
      </c>
      <c r="G161" s="16">
        <f t="shared" si="18"/>
        <v>0.6801113403895087</v>
      </c>
      <c r="H161" s="16">
        <f t="shared" si="18"/>
        <v>0.6930979827671316</v>
      </c>
      <c r="I161" s="16">
        <f t="shared" si="18"/>
        <v>0.7091866102961717</v>
      </c>
      <c r="J161" s="16">
        <f t="shared" si="18"/>
        <v>0.7199423974120174</v>
      </c>
      <c r="K161" s="16">
        <f t="shared" si="18"/>
        <v>0.727225205801846</v>
      </c>
      <c r="L161" s="16">
        <f t="shared" si="18"/>
        <v>0.7328948971528346</v>
      </c>
      <c r="M161" s="16">
        <f t="shared" si="18"/>
        <v>0.7388113331521604</v>
      </c>
    </row>
    <row r="162" spans="2:13" ht="14.25">
      <c r="B162" s="23">
        <v>17.5</v>
      </c>
      <c r="C162" s="16">
        <f t="shared" si="13"/>
        <v>0.6276658088065958</v>
      </c>
      <c r="D162" s="16">
        <f t="shared" si="18"/>
        <v>0.6426714212603333</v>
      </c>
      <c r="E162" s="16">
        <f t="shared" si="18"/>
        <v>0.6559942040748252</v>
      </c>
      <c r="F162" s="16">
        <f t="shared" si="18"/>
        <v>0.6677526803630933</v>
      </c>
      <c r="G162" s="16">
        <f t="shared" si="18"/>
        <v>0.6780653732381596</v>
      </c>
      <c r="H162" s="16">
        <f t="shared" si="18"/>
        <v>0.6910828379607407</v>
      </c>
      <c r="I162" s="16">
        <f t="shared" si="18"/>
        <v>0.7072287728668419</v>
      </c>
      <c r="J162" s="16">
        <f t="shared" si="18"/>
        <v>0.7180424087223635</v>
      </c>
      <c r="K162" s="16">
        <f t="shared" si="18"/>
        <v>0.7253756691682712</v>
      </c>
      <c r="L162" s="16">
        <f t="shared" si="18"/>
        <v>0.7310804778455313</v>
      </c>
      <c r="M162" s="16">
        <f t="shared" si="18"/>
        <v>0.7370087583951099</v>
      </c>
    </row>
    <row r="163" spans="2:13" ht="14.25">
      <c r="B163" s="23">
        <v>17.6</v>
      </c>
      <c r="C163" s="16">
        <f t="shared" si="13"/>
        <v>0.6255726308115739</v>
      </c>
      <c r="D163" s="16">
        <f t="shared" si="18"/>
        <v>0.6405860730686206</v>
      </c>
      <c r="E163" s="16">
        <f t="shared" si="18"/>
        <v>0.6539204256277027</v>
      </c>
      <c r="F163" s="16">
        <f t="shared" si="18"/>
        <v>0.6656936963827182</v>
      </c>
      <c r="G163" s="16">
        <f t="shared" si="18"/>
        <v>0.6760238932275654</v>
      </c>
      <c r="H163" s="16">
        <f t="shared" si="18"/>
        <v>0.6890715671811724</v>
      </c>
      <c r="I163" s="16">
        <f t="shared" si="18"/>
        <v>0.7052740993832314</v>
      </c>
      <c r="J163" s="16">
        <f t="shared" si="18"/>
        <v>0.716145166331053</v>
      </c>
      <c r="K163" s="16">
        <f t="shared" si="18"/>
        <v>0.7235286413667946</v>
      </c>
      <c r="L163" s="16">
        <f t="shared" si="18"/>
        <v>0.7292683978326142</v>
      </c>
      <c r="M163" s="16">
        <f t="shared" si="18"/>
        <v>0.7352083090706694</v>
      </c>
    </row>
    <row r="164" spans="2:13" ht="14.25">
      <c r="B164" s="23">
        <v>17.7</v>
      </c>
      <c r="C164" s="16">
        <f t="shared" si="13"/>
        <v>0.6234863255488855</v>
      </c>
      <c r="D164" s="16">
        <f t="shared" si="18"/>
        <v>0.6385068547037085</v>
      </c>
      <c r="E164" s="16">
        <f t="shared" si="18"/>
        <v>0.6518521273883097</v>
      </c>
      <c r="F164" s="16">
        <f t="shared" si="18"/>
        <v>0.6636396293567025</v>
      </c>
      <c r="G164" s="16">
        <f t="shared" si="18"/>
        <v>0.6739868463629002</v>
      </c>
      <c r="H164" s="16">
        <f t="shared" si="18"/>
        <v>0.6870641376549848</v>
      </c>
      <c r="I164" s="16">
        <f t="shared" si="18"/>
        <v>0.7033225798460048</v>
      </c>
      <c r="J164" s="16">
        <f t="shared" si="18"/>
        <v>0.7142506708362202</v>
      </c>
      <c r="K164" s="16">
        <f t="shared" si="18"/>
        <v>0.7216841255320887</v>
      </c>
      <c r="L164" s="16">
        <f t="shared" si="18"/>
        <v>0.7274586588400678</v>
      </c>
      <c r="M164" s="16">
        <f t="shared" si="18"/>
        <v>0.7334099856666151</v>
      </c>
    </row>
    <row r="165" spans="2:13" ht="14.25">
      <c r="B165" s="23">
        <v>17.8</v>
      </c>
      <c r="C165" s="16">
        <f t="shared" si="13"/>
        <v>0.6214067478525562</v>
      </c>
      <c r="D165" s="16">
        <f t="shared" si="18"/>
        <v>0.6364336491537288</v>
      </c>
      <c r="E165" s="16">
        <f t="shared" si="18"/>
        <v>0.6497892167438317</v>
      </c>
      <c r="F165" s="16">
        <f t="shared" si="18"/>
        <v>0.6615904075773001</v>
      </c>
      <c r="G165" s="16">
        <f t="shared" si="18"/>
        <v>0.6719541786085694</v>
      </c>
      <c r="H165" s="16">
        <f t="shared" si="18"/>
        <v>0.6850605163641768</v>
      </c>
      <c r="I165" s="16">
        <f t="shared" si="18"/>
        <v>0.7013742038003586</v>
      </c>
      <c r="J165" s="16">
        <f t="shared" si="18"/>
        <v>0.7123589222988965</v>
      </c>
      <c r="K165" s="16">
        <f t="shared" si="18"/>
        <v>0.7198421242728408</v>
      </c>
      <c r="L165" s="16">
        <f t="shared" si="18"/>
        <v>0.725651262135242</v>
      </c>
      <c r="M165" s="16">
        <f t="shared" si="18"/>
        <v>0.7316137882991508</v>
      </c>
    </row>
    <row r="166" spans="2:13" ht="14.25">
      <c r="B166" s="23">
        <v>17.9</v>
      </c>
      <c r="C166" s="16">
        <f t="shared" si="13"/>
        <v>0.619333753591688</v>
      </c>
      <c r="D166" s="16">
        <f t="shared" si="18"/>
        <v>0.6343663401400309</v>
      </c>
      <c r="E166" s="16">
        <f t="shared" si="18"/>
        <v>0.6477316015524754</v>
      </c>
      <c r="F166" s="16">
        <f t="shared" si="18"/>
        <v>0.6595459595827934</v>
      </c>
      <c r="G166" s="16">
        <f t="shared" si="18"/>
        <v>0.6699258359847569</v>
      </c>
      <c r="H166" s="16">
        <f t="shared" si="18"/>
        <v>0.6830606701209138</v>
      </c>
      <c r="I166" s="16">
        <f t="shared" si="18"/>
        <v>0.6994289603845062</v>
      </c>
      <c r="J166" s="16">
        <f t="shared" si="18"/>
        <v>0.7104699202762584</v>
      </c>
      <c r="K166" s="16">
        <f t="shared" si="18"/>
        <v>0.7180026396988581</v>
      </c>
      <c r="L166" s="16">
        <f t="shared" si="18"/>
        <v>0.7238462085549932</v>
      </c>
      <c r="M166" s="16">
        <f t="shared" si="18"/>
        <v>0.729819716747351</v>
      </c>
    </row>
    <row r="167" spans="2:13" ht="14.25">
      <c r="B167" s="23">
        <v>18</v>
      </c>
      <c r="C167" s="16">
        <f t="shared" si="13"/>
        <v>0.6172671998510612</v>
      </c>
      <c r="D167" s="16">
        <f aca="true" t="shared" si="19" ref="D167:M176">(-0.00000000001202792*$B167^5+0.0000000009436018*$B167^4-0.00000002401686*$B167^3+0.0000001292765*$B167^2+0.000002349353*$B167-0.000006769376)*D$10^3+(0.0000000009874728*$B167^5-0.00000007960912*$B167^4+0.000002243871*$B167^3-0.00002208887*$B167^2-0.00002414301*$B167+0.0001978731)*D$10^2+(-0.00000002368327*$B167^5+0.000001943117*$B167^4-0.00005766112*$B167^3+0.0006794402*$B167^2-0.001382507*$B167-0.0006504636)*D$10+(0.0000001988237*$B167^5-0.00001685939*$B167^4+0.0005352568*$B167^3-0.007333496*$B167^2+0.01209129*$B167+1.012671)</f>
        <v>0.6323048122729654</v>
      </c>
      <c r="E167" s="16">
        <f t="shared" si="19"/>
        <v>0.6456791902770517</v>
      </c>
      <c r="F167" s="16">
        <f t="shared" si="19"/>
        <v>0.6575062142713693</v>
      </c>
      <c r="G167" s="16">
        <f t="shared" si="19"/>
        <v>0.6679017646639681</v>
      </c>
      <c r="H167" s="16">
        <f t="shared" si="19"/>
        <v>0.6810645656422516</v>
      </c>
      <c r="I167" s="16">
        <f t="shared" si="19"/>
        <v>0.6974868383781653</v>
      </c>
      <c r="J167" s="16">
        <f t="shared" si="19"/>
        <v>0.7085836638548848</v>
      </c>
      <c r="K167" s="16">
        <f t="shared" si="19"/>
        <v>0.7161656734481849</v>
      </c>
      <c r="L167" s="16">
        <f t="shared" si="19"/>
        <v>0.7220434985338404</v>
      </c>
      <c r="M167" s="16">
        <f t="shared" si="19"/>
        <v>0.7280277704876257</v>
      </c>
    </row>
    <row r="168" spans="2:13" ht="14.25">
      <c r="B168" s="23">
        <v>18.1</v>
      </c>
      <c r="C168" s="16">
        <f t="shared" si="13"/>
        <v>0.6152069451117499</v>
      </c>
      <c r="D168" s="16">
        <f t="shared" si="19"/>
        <v>0.6302489512076795</v>
      </c>
      <c r="E168" s="16">
        <f t="shared" si="19"/>
        <v>0.6436318921185685</v>
      </c>
      <c r="F168" s="16">
        <f t="shared" si="19"/>
        <v>0.6554711010150059</v>
      </c>
      <c r="G168" s="16">
        <f t="shared" si="19"/>
        <v>0.6658819110675813</v>
      </c>
      <c r="H168" s="16">
        <f t="shared" si="19"/>
        <v>0.6790721696248674</v>
      </c>
      <c r="I168" s="16">
        <f t="shared" si="19"/>
        <v>0.6955478262510499</v>
      </c>
      <c r="J168" s="16">
        <f t="shared" si="19"/>
        <v>0.7067001516840126</v>
      </c>
      <c r="K168" s="16">
        <f t="shared" si="19"/>
        <v>0.7143312267142142</v>
      </c>
      <c r="L168" s="16">
        <f t="shared" si="19"/>
        <v>0.720243132132114</v>
      </c>
      <c r="M168" s="16">
        <f t="shared" si="19"/>
        <v>0.7262379487281707</v>
      </c>
    </row>
    <row r="169" spans="2:13" ht="14.25">
      <c r="B169" s="23">
        <v>18.2</v>
      </c>
      <c r="C169" s="16">
        <f t="shared" si="13"/>
        <v>0.6131528494317268</v>
      </c>
      <c r="D169" s="16">
        <f t="shared" si="19"/>
        <v>0.6281986437999035</v>
      </c>
      <c r="E169" s="16">
        <f t="shared" si="19"/>
        <v>0.6415896171498162</v>
      </c>
      <c r="F169" s="16">
        <f t="shared" si="19"/>
        <v>0.6534405497733506</v>
      </c>
      <c r="G169" s="16">
        <f t="shared" si="19"/>
        <v>0.6638662219623928</v>
      </c>
      <c r="H169" s="16">
        <f t="shared" si="19"/>
        <v>0.6770834488197836</v>
      </c>
      <c r="I169" s="16">
        <f t="shared" si="19"/>
        <v>0.6936119122113579</v>
      </c>
      <c r="J169" s="16">
        <f t="shared" si="19"/>
        <v>0.7048193820087915</v>
      </c>
      <c r="K169" s="16">
        <f t="shared" si="19"/>
        <v>0.7124993002728024</v>
      </c>
      <c r="L169" s="16">
        <f t="shared" si="19"/>
        <v>0.7184451090641087</v>
      </c>
      <c r="M169" s="16">
        <f t="shared" si="19"/>
        <v>0.7244502504434285</v>
      </c>
    </row>
    <row r="170" spans="2:13" ht="14.25">
      <c r="B170" s="23">
        <v>18.3</v>
      </c>
      <c r="C170" s="16">
        <f t="shared" si="13"/>
        <v>0.6111047746264718</v>
      </c>
      <c r="D170" s="16">
        <f t="shared" si="19"/>
        <v>0.6261537782617403</v>
      </c>
      <c r="E170" s="16">
        <f t="shared" si="19"/>
        <v>0.6395522764489555</v>
      </c>
      <c r="F170" s="16">
        <f t="shared" si="19"/>
        <v>0.6514144912076019</v>
      </c>
      <c r="G170" s="16">
        <f t="shared" si="19"/>
        <v>0.6618546445571638</v>
      </c>
      <c r="H170" s="16">
        <f t="shared" si="19"/>
        <v>0.6750983701070964</v>
      </c>
      <c r="I170" s="16">
        <f t="shared" si="19"/>
        <v>0.6916790842542608</v>
      </c>
      <c r="J170" s="16">
        <f t="shared" si="19"/>
        <v>0.7029413527035416</v>
      </c>
      <c r="K170" s="16">
        <f t="shared" si="19"/>
        <v>0.7106698945093854</v>
      </c>
      <c r="L170" s="16">
        <f t="shared" si="19"/>
        <v>0.7166494287262388</v>
      </c>
      <c r="M170" s="16">
        <f t="shared" si="19"/>
        <v>0.7226646744085483</v>
      </c>
    </row>
    <row r="171" spans="2:13" ht="14.25">
      <c r="B171" s="23">
        <v>18.4</v>
      </c>
      <c r="C171" s="16">
        <f t="shared" si="13"/>
        <v>0.6090625844495827</v>
      </c>
      <c r="D171" s="16">
        <f t="shared" si="19"/>
        <v>0.6241142443174565</v>
      </c>
      <c r="E171" s="16">
        <f t="shared" si="19"/>
        <v>0.6375197822331062</v>
      </c>
      <c r="F171" s="16">
        <f t="shared" si="19"/>
        <v>0.6493928567943904</v>
      </c>
      <c r="G171" s="16">
        <f t="shared" si="19"/>
        <v>0.6598471265991682</v>
      </c>
      <c r="H171" s="16">
        <f t="shared" si="19"/>
        <v>0.6731169005707014</v>
      </c>
      <c r="I171" s="16">
        <f t="shared" si="19"/>
        <v>0.6897493302103912</v>
      </c>
      <c r="J171" s="16">
        <f t="shared" si="19"/>
        <v>0.7010660613050044</v>
      </c>
      <c r="K171" s="16">
        <f t="shared" si="19"/>
        <v>0.7088430094460855</v>
      </c>
      <c r="L171" s="16">
        <f t="shared" si="19"/>
        <v>0.714856090225179</v>
      </c>
      <c r="M171" s="16">
        <f t="shared" si="19"/>
        <v>0.7208812192338296</v>
      </c>
    </row>
    <row r="172" spans="2:13" ht="14.25">
      <c r="B172" s="23">
        <v>18.5</v>
      </c>
      <c r="C172" s="16">
        <f t="shared" si="13"/>
        <v>0.6070261447733838</v>
      </c>
      <c r="D172" s="16">
        <f t="shared" si="19"/>
        <v>0.6220799333592724</v>
      </c>
      <c r="E172" s="16">
        <f t="shared" si="19"/>
        <v>0.6354920479919359</v>
      </c>
      <c r="F172" s="16">
        <f t="shared" si="19"/>
        <v>0.6473755789396627</v>
      </c>
      <c r="G172" s="16">
        <f t="shared" si="19"/>
        <v>0.6578436164707411</v>
      </c>
      <c r="H172" s="16">
        <f t="shared" si="19"/>
        <v>0.6711390075730232</v>
      </c>
      <c r="I172" s="16">
        <f t="shared" si="19"/>
        <v>0.6878226377943356</v>
      </c>
      <c r="J172" s="16">
        <f t="shared" si="19"/>
        <v>0.6991935050456046</v>
      </c>
      <c r="K172" s="16">
        <f t="shared" si="19"/>
        <v>0.7070186447688348</v>
      </c>
      <c r="L172" s="16">
        <f t="shared" si="19"/>
        <v>0.7130650924060311</v>
      </c>
      <c r="M172" s="16">
        <f t="shared" si="19"/>
        <v>0.7190998833991983</v>
      </c>
    </row>
    <row r="173" spans="2:13" ht="14.25">
      <c r="B173" s="23">
        <v>18.6</v>
      </c>
      <c r="C173" s="16">
        <f t="shared" si="13"/>
        <v>0.6049953237695309</v>
      </c>
      <c r="D173" s="16">
        <f t="shared" si="19"/>
        <v>0.620050738603148</v>
      </c>
      <c r="E173" s="16">
        <f t="shared" si="19"/>
        <v>0.6334689886212448</v>
      </c>
      <c r="F173" s="16">
        <f t="shared" si="19"/>
        <v>0.6453625910925574</v>
      </c>
      <c r="G173" s="16">
        <f t="shared" si="19"/>
        <v>0.6558440632858218</v>
      </c>
      <c r="H173" s="16">
        <f t="shared" si="19"/>
        <v>0.6691646588297382</v>
      </c>
      <c r="I173" s="16">
        <f t="shared" si="19"/>
        <v>0.6858989946531183</v>
      </c>
      <c r="J173" s="16">
        <f t="shared" si="19"/>
        <v>0.6973236808866985</v>
      </c>
      <c r="K173" s="16">
        <f t="shared" si="19"/>
        <v>0.7051967998544793</v>
      </c>
      <c r="L173" s="16">
        <f t="shared" si="19"/>
        <v>0.7112764338804614</v>
      </c>
      <c r="M173" s="16">
        <f t="shared" si="19"/>
        <v>0.7173206652886452</v>
      </c>
    </row>
    <row r="174" spans="2:13" ht="14.25">
      <c r="B174" s="23">
        <v>18.7</v>
      </c>
      <c r="C174" s="16">
        <f t="shared" si="13"/>
        <v>0.6029699920896243</v>
      </c>
      <c r="D174" s="16">
        <f t="shared" si="19"/>
        <v>0.6180265552445768</v>
      </c>
      <c r="E174" s="16">
        <f t="shared" si="19"/>
        <v>0.6314505205565571</v>
      </c>
      <c r="F174" s="16">
        <f t="shared" si="19"/>
        <v>0.6433538278592915</v>
      </c>
      <c r="G174" s="16">
        <f t="shared" si="19"/>
        <v>0.6538484169865064</v>
      </c>
      <c r="H174" s="16">
        <f t="shared" si="19"/>
        <v>0.6671938224845058</v>
      </c>
      <c r="I174" s="16">
        <f t="shared" si="19"/>
        <v>0.6839783884146966</v>
      </c>
      <c r="J174" s="16">
        <f t="shared" si="19"/>
        <v>0.6954565855518375</v>
      </c>
      <c r="K174" s="16">
        <f t="shared" si="19"/>
        <v>0.7033774737979025</v>
      </c>
      <c r="L174" s="16">
        <f t="shared" si="19"/>
        <v>0.7094901130548653</v>
      </c>
      <c r="M174" s="16">
        <f t="shared" si="19"/>
        <v>0.7155435632246997</v>
      </c>
    </row>
    <row r="175" spans="2:13" ht="14.25">
      <c r="B175" s="23">
        <v>18.8</v>
      </c>
      <c r="C175" s="16">
        <f t="shared" si="13"/>
        <v>0.6009500230458159</v>
      </c>
      <c r="D175" s="16">
        <f t="shared" si="19"/>
        <v>0.6160072806143738</v>
      </c>
      <c r="E175" s="16">
        <f t="shared" si="19"/>
        <v>0.6294365619067075</v>
      </c>
      <c r="F175" s="16">
        <f t="shared" si="19"/>
        <v>0.6413492251170393</v>
      </c>
      <c r="G175" s="16">
        <f t="shared" si="19"/>
        <v>0.6518566284395911</v>
      </c>
      <c r="H175" s="16">
        <f t="shared" si="19"/>
        <v>0.6652264671836929</v>
      </c>
      <c r="I175" s="16">
        <f t="shared" si="19"/>
        <v>0.6820608067364448</v>
      </c>
      <c r="J175" s="16">
        <f t="shared" si="19"/>
        <v>0.6935922155600166</v>
      </c>
      <c r="K175" s="16">
        <f t="shared" si="19"/>
        <v>0.7015606654391305</v>
      </c>
      <c r="L175" s="16">
        <f t="shared" si="19"/>
        <v>0.7077061281585084</v>
      </c>
      <c r="M175" s="16">
        <f t="shared" si="19"/>
        <v>0.7137685755028724</v>
      </c>
    </row>
    <row r="176" spans="2:13" ht="14.25">
      <c r="B176" s="23">
        <v>18.9</v>
      </c>
      <c r="C176" s="16">
        <f t="shared" si="13"/>
        <v>0.5989352927914176</v>
      </c>
      <c r="D176" s="16">
        <f t="shared" si="19"/>
        <v>0.6139928143344647</v>
      </c>
      <c r="E176" s="16">
        <f t="shared" si="19"/>
        <v>0.6274270325874288</v>
      </c>
      <c r="F176" s="16">
        <f t="shared" si="19"/>
        <v>0.6393487201278131</v>
      </c>
      <c r="G176" s="16">
        <f t="shared" si="19"/>
        <v>0.6498686495331205</v>
      </c>
      <c r="H176" s="16">
        <f t="shared" si="19"/>
        <v>0.6632625621511008</v>
      </c>
      <c r="I176" s="16">
        <f t="shared" si="19"/>
        <v>0.6801462373536452</v>
      </c>
      <c r="J176" s="16">
        <f t="shared" si="19"/>
        <v>0.6917305672589326</v>
      </c>
      <c r="K176" s="16">
        <f t="shared" si="19"/>
        <v>0.6997463733904495</v>
      </c>
      <c r="L176" s="16">
        <f t="shared" si="19"/>
        <v>0.7059244772716826</v>
      </c>
      <c r="M176" s="16">
        <f t="shared" si="19"/>
        <v>0.7119957004261183</v>
      </c>
    </row>
    <row r="177" spans="2:13" ht="14.25">
      <c r="B177" s="23">
        <v>19</v>
      </c>
      <c r="C177" s="16">
        <f aca="true" t="shared" si="20" ref="C177:C240">(-0.00000000001202792*$B177^5+0.0000000009436018*$B177^4-0.00000002401686*$B177^3+0.0000001292765*$B177^2+0.000002349353*$B177-0.000006769376)*C$10^3+(0.0000000009874728*$B177^5-0.00000007960912*$B177^4+0.000002243871*$B177^3-0.00002208887*$B177^2-0.00002414301*$B177+0.0001978731)*C$10^2+(-0.00000002368327*$B177^5+0.000001943117*$B177^4-0.00005766112*$B177^3+0.0006794402*$B177^2-0.001382507*$B177-0.0006504636)*C$10+(0.0000001988237*$B177^5-0.00001685939*$B177^4+0.0005352568*$B177^3-0.007333496*$B177^2+0.01209129*$B177+1.012671)</f>
        <v>0.5969256805015076</v>
      </c>
      <c r="D177" s="16">
        <f aca="true" t="shared" si="21" ref="D177:M186">(-0.00000000001202792*$B177^5+0.0000000009436018*$B177^4-0.00000002401686*$B177^3+0.0000001292765*$B177^2+0.000002349353*$B177-0.000006769376)*D$10^3+(0.0000000009874728*$B177^5-0.00000007960912*$B177^4+0.000002243871*$B177^3-0.00002208887*$B177^2-0.00002414301*$B177+0.0001978731)*D$10^2+(-0.00000002368327*$B177^5+0.000001943117*$B177^4-0.00005766112*$B177^3+0.0006794402*$B177^2-0.001382507*$B177-0.0006504636)*D$10+(0.0000001988237*$B177^5-0.00001685939*$B177^4+0.0005352568*$B177^3-0.007333496*$B177^2+0.01209129*$B177+1.012671)</f>
        <v>0.611983058473674</v>
      </c>
      <c r="E177" s="16">
        <f t="shared" si="21"/>
        <v>0.6254218544549388</v>
      </c>
      <c r="F177" s="16">
        <f t="shared" si="21"/>
        <v>0.6373522516523445</v>
      </c>
      <c r="G177" s="16">
        <f t="shared" si="21"/>
        <v>0.6478844332729339</v>
      </c>
      <c r="H177" s="16">
        <f t="shared" si="21"/>
        <v>0.6613020772626925</v>
      </c>
      <c r="I177" s="16">
        <f t="shared" si="21"/>
        <v>0.6782346681279778</v>
      </c>
      <c r="J177" s="16">
        <f t="shared" si="21"/>
        <v>0.6898716368582407</v>
      </c>
      <c r="K177" s="16">
        <f t="shared" si="21"/>
        <v>0.6979345960635213</v>
      </c>
      <c r="L177" s="16">
        <f t="shared" si="21"/>
        <v>0.7041451583538597</v>
      </c>
      <c r="M177" s="16">
        <f t="shared" si="21"/>
        <v>0.7102249363392965</v>
      </c>
    </row>
    <row r="178" spans="2:13" ht="14.25">
      <c r="B178" s="23">
        <v>19.1</v>
      </c>
      <c r="C178" s="16">
        <f t="shared" si="20"/>
        <v>0.594921068553546</v>
      </c>
      <c r="D178" s="16">
        <f t="shared" si="21"/>
        <v>0.6099779177035197</v>
      </c>
      <c r="E178" s="16">
        <f t="shared" si="21"/>
        <v>0.6234209514395321</v>
      </c>
      <c r="F178" s="16">
        <f t="shared" si="21"/>
        <v>0.6353597600639685</v>
      </c>
      <c r="G178" s="16">
        <f t="shared" si="21"/>
        <v>0.6459039338792146</v>
      </c>
      <c r="H178" s="16">
        <f t="shared" si="21"/>
        <v>0.6593449831213205</v>
      </c>
      <c r="I178" s="16">
        <f t="shared" si="21"/>
        <v>0.6763260870960082</v>
      </c>
      <c r="J178" s="16">
        <f t="shared" si="21"/>
        <v>0.6880154204628065</v>
      </c>
      <c r="K178" s="16">
        <f t="shared" si="21"/>
        <v>0.6961253316964906</v>
      </c>
      <c r="L178" s="16">
        <f t="shared" si="21"/>
        <v>0.7023681692718357</v>
      </c>
      <c r="M178" s="16">
        <f t="shared" si="21"/>
        <v>0.7084562816636166</v>
      </c>
    </row>
    <row r="179" spans="2:13" ht="14.25">
      <c r="B179" s="23">
        <v>19.2</v>
      </c>
      <c r="C179" s="16">
        <f t="shared" si="20"/>
        <v>0.5929213427079758</v>
      </c>
      <c r="D179" s="16">
        <f t="shared" si="21"/>
        <v>0.6079772994539978</v>
      </c>
      <c r="E179" s="16">
        <f t="shared" si="21"/>
        <v>0.6214242496791641</v>
      </c>
      <c r="F179" s="16">
        <f t="shared" si="21"/>
        <v>0.6333711874625013</v>
      </c>
      <c r="G179" s="16">
        <f t="shared" si="21"/>
        <v>0.6439271068830359</v>
      </c>
      <c r="H179" s="16">
        <f t="shared" si="21"/>
        <v>0.6573912511314535</v>
      </c>
      <c r="I179" s="16">
        <f t="shared" si="21"/>
        <v>0.674420482517679</v>
      </c>
      <c r="J179" s="16">
        <f t="shared" si="21"/>
        <v>0.686161914105968</v>
      </c>
      <c r="K179" s="16">
        <f t="shared" si="21"/>
        <v>0.6943185783811102</v>
      </c>
      <c r="L179" s="16">
        <f t="shared" si="21"/>
        <v>0.7005935078278952</v>
      </c>
      <c r="M179" s="16">
        <f t="shared" si="21"/>
        <v>0.7066897349311129</v>
      </c>
    </row>
    <row r="180" spans="2:13" ht="14.25">
      <c r="B180" s="23">
        <v>19.3</v>
      </c>
      <c r="C180" s="16">
        <f t="shared" si="20"/>
        <v>0.5909263922888343</v>
      </c>
      <c r="D180" s="16">
        <f t="shared" si="21"/>
        <v>0.6059811140693722</v>
      </c>
      <c r="E180" s="16">
        <f t="shared" si="21"/>
        <v>0.6194316776530391</v>
      </c>
      <c r="F180" s="16">
        <f t="shared" si="21"/>
        <v>0.6313864777881215</v>
      </c>
      <c r="G180" s="16">
        <f t="shared" si="21"/>
        <v>0.6419539092229058</v>
      </c>
      <c r="H180" s="16">
        <f t="shared" si="21"/>
        <v>0.6554408535739008</v>
      </c>
      <c r="I180" s="16">
        <f t="shared" si="21"/>
        <v>0.6725178429247958</v>
      </c>
      <c r="J180" s="16">
        <f t="shared" si="21"/>
        <v>0.684311113782784</v>
      </c>
      <c r="K180" s="16">
        <f t="shared" si="21"/>
        <v>0.6925143340898432</v>
      </c>
      <c r="L180" s="16">
        <f t="shared" si="21"/>
        <v>0.6988211717879511</v>
      </c>
      <c r="M180" s="16">
        <f t="shared" si="21"/>
        <v>0.7049252948190854</v>
      </c>
    </row>
    <row r="181" spans="2:13" ht="14.25">
      <c r="B181" s="23">
        <v>19.4</v>
      </c>
      <c r="C181" s="16">
        <f t="shared" si="20"/>
        <v>0.588936110364364</v>
      </c>
      <c r="D181" s="16">
        <f t="shared" si="21"/>
        <v>0.6039892749639684</v>
      </c>
      <c r="E181" s="16">
        <f t="shared" si="21"/>
        <v>0.6174431663152014</v>
      </c>
      <c r="F181" s="16">
        <f t="shared" si="21"/>
        <v>0.6294055769352545</v>
      </c>
      <c r="G181" s="16">
        <f t="shared" si="21"/>
        <v>0.6399842993413191</v>
      </c>
      <c r="H181" s="16">
        <f t="shared" si="21"/>
        <v>0.6534937636805433</v>
      </c>
      <c r="I181" s="16">
        <f t="shared" si="21"/>
        <v>0.6706181571695178</v>
      </c>
      <c r="J181" s="16">
        <f t="shared" si="21"/>
        <v>0.6824630154832924</v>
      </c>
      <c r="K181" s="16">
        <f t="shared" si="21"/>
        <v>0.6907125967029814</v>
      </c>
      <c r="L181" s="16">
        <f t="shared" si="21"/>
        <v>0.697051158909699</v>
      </c>
      <c r="M181" s="16">
        <f t="shared" si="21"/>
        <v>0.7031629601845599</v>
      </c>
    </row>
    <row r="182" spans="2:13" ht="14.25">
      <c r="B182" s="23">
        <v>19.5</v>
      </c>
      <c r="C182" s="16">
        <f t="shared" si="20"/>
        <v>0.5869503939276197</v>
      </c>
      <c r="D182" s="16">
        <f t="shared" si="21"/>
        <v>0.6020016987779597</v>
      </c>
      <c r="E182" s="16">
        <f t="shared" si="21"/>
        <v>0.6154586492281209</v>
      </c>
      <c r="F182" s="16">
        <f t="shared" si="21"/>
        <v>0.6274284328664517</v>
      </c>
      <c r="G182" s="16">
        <f t="shared" si="21"/>
        <v>0.6380182372813006</v>
      </c>
      <c r="H182" s="16">
        <f t="shared" si="21"/>
        <v>0.6515499557090579</v>
      </c>
      <c r="I182" s="16">
        <f t="shared" si="21"/>
        <v>0.6687214144728479</v>
      </c>
      <c r="J182" s="16">
        <f t="shared" si="21"/>
        <v>0.680617615225767</v>
      </c>
      <c r="K182" s="16">
        <f t="shared" si="21"/>
        <v>0.6889133640357603</v>
      </c>
      <c r="L182" s="16">
        <f t="shared" si="21"/>
        <v>0.6952834669707735</v>
      </c>
      <c r="M182" s="16">
        <f t="shared" si="21"/>
        <v>0.7014027300987515</v>
      </c>
    </row>
    <row r="183" spans="2:13" ht="14.25">
      <c r="B183" s="23">
        <v>19.6</v>
      </c>
      <c r="C183" s="16">
        <f t="shared" si="20"/>
        <v>0.5849691440770749</v>
      </c>
      <c r="D183" s="16">
        <f t="shared" si="21"/>
        <v>0.6000183055331569</v>
      </c>
      <c r="E183" s="16">
        <f t="shared" si="21"/>
        <v>0.6134780626962805</v>
      </c>
      <c r="F183" s="16">
        <f t="shared" si="21"/>
        <v>0.625454995726271</v>
      </c>
      <c r="G183" s="16">
        <f t="shared" si="21"/>
        <v>0.6360556847829539</v>
      </c>
      <c r="H183" s="16">
        <f t="shared" si="21"/>
        <v>0.6496094050176452</v>
      </c>
      <c r="I183" s="16">
        <f t="shared" si="21"/>
        <v>0.6668276044731213</v>
      </c>
      <c r="J183" s="16">
        <f t="shared" si="21"/>
        <v>0.678774909089973</v>
      </c>
      <c r="K183" s="16">
        <f t="shared" si="21"/>
        <v>0.687116633865474</v>
      </c>
      <c r="L183" s="16">
        <f t="shared" si="21"/>
        <v>0.6935180937968981</v>
      </c>
      <c r="M183" s="16">
        <f t="shared" si="21"/>
        <v>0.6996446038815192</v>
      </c>
    </row>
    <row r="184" spans="2:13" ht="14.25">
      <c r="B184" s="23">
        <v>19.7</v>
      </c>
      <c r="C184" s="16">
        <f t="shared" si="20"/>
        <v>0.5829922661972341</v>
      </c>
      <c r="D184" s="16">
        <f t="shared" si="21"/>
        <v>0.5980390187887995</v>
      </c>
      <c r="E184" s="16">
        <f t="shared" si="21"/>
        <v>0.6115013458997656</v>
      </c>
      <c r="F184" s="16">
        <f t="shared" si="21"/>
        <v>0.6234852179551594</v>
      </c>
      <c r="G184" s="16">
        <f t="shared" si="21"/>
        <v>0.634096605380008</v>
      </c>
      <c r="H184" s="16">
        <f t="shared" si="21"/>
        <v>0.6476720881397554</v>
      </c>
      <c r="I184" s="16">
        <f t="shared" si="21"/>
        <v>0.6649367172744923</v>
      </c>
      <c r="J184" s="16">
        <f t="shared" si="21"/>
        <v>0.6769348932504183</v>
      </c>
      <c r="K184" s="16">
        <f t="shared" si="21"/>
        <v>0.6853224039585817</v>
      </c>
      <c r="L184" s="16">
        <f t="shared" si="21"/>
        <v>0.691755037290031</v>
      </c>
      <c r="M184" s="16">
        <f t="shared" si="21"/>
        <v>0.6978885811358141</v>
      </c>
    </row>
    <row r="185" spans="2:13" ht="14.25">
      <c r="B185" s="23">
        <v>19.8</v>
      </c>
      <c r="C185" s="16">
        <f t="shared" si="20"/>
        <v>0.5810196701392379</v>
      </c>
      <c r="D185" s="16">
        <f t="shared" si="21"/>
        <v>0.5960637657973429</v>
      </c>
      <c r="E185" s="16">
        <f t="shared" si="21"/>
        <v>0.6095284410278503</v>
      </c>
      <c r="F185" s="16">
        <f t="shared" si="21"/>
        <v>0.6215190544033331</v>
      </c>
      <c r="G185" s="16">
        <f t="shared" si="21"/>
        <v>0.632140964496364</v>
      </c>
      <c r="H185" s="16">
        <f t="shared" si="21"/>
        <v>0.6457379828588166</v>
      </c>
      <c r="I185" s="16">
        <f t="shared" si="21"/>
        <v>0.6630487434954271</v>
      </c>
      <c r="J185" s="16">
        <f t="shared" si="21"/>
        <v>0.6750975640096151</v>
      </c>
      <c r="K185" s="16">
        <f t="shared" si="21"/>
        <v>0.6835306720978311</v>
      </c>
      <c r="L185" s="16">
        <f t="shared" si="21"/>
        <v>0.6899942954565261</v>
      </c>
      <c r="M185" s="16">
        <f t="shared" si="21"/>
        <v>0.6961346617821507</v>
      </c>
    </row>
    <row r="186" spans="2:13" ht="14.25">
      <c r="B186" s="23">
        <v>19.9</v>
      </c>
      <c r="C186" s="16">
        <f t="shared" si="20"/>
        <v>0.5790512704014757</v>
      </c>
      <c r="D186" s="16">
        <f t="shared" si="21"/>
        <v>0.5940924776602509</v>
      </c>
      <c r="E186" s="16">
        <f t="shared" si="21"/>
        <v>0.6075592934125873</v>
      </c>
      <c r="F186" s="16">
        <f t="shared" si="21"/>
        <v>0.61955646244466</v>
      </c>
      <c r="G186" s="16">
        <f t="shared" si="21"/>
        <v>0.6301887295426439</v>
      </c>
      <c r="H186" s="16">
        <f t="shared" si="21"/>
        <v>0.6438070682829607</v>
      </c>
      <c r="I186" s="16">
        <f t="shared" si="21"/>
        <v>0.6611636743171896</v>
      </c>
      <c r="J186" s="16">
        <f t="shared" si="21"/>
        <v>0.6732629178313295</v>
      </c>
      <c r="K186" s="16">
        <f t="shared" si="21"/>
        <v>0.681741436109364</v>
      </c>
      <c r="L186" s="16">
        <f t="shared" si="21"/>
        <v>0.6882358664352761</v>
      </c>
      <c r="M186" s="16">
        <f t="shared" si="21"/>
        <v>0.6943828460930492</v>
      </c>
    </row>
    <row r="187" spans="2:13" ht="14.25">
      <c r="B187" s="23">
        <v>20</v>
      </c>
      <c r="C187" s="16">
        <f t="shared" si="20"/>
        <v>0.5770869863101908</v>
      </c>
      <c r="D187" s="16">
        <f aca="true" t="shared" si="22" ref="D187:M196">(-0.00000000001202792*$B187^5+0.0000000009436018*$B187^4-0.00000002401686*$B187^3+0.0000001292765*$B187^2+0.000002349353*$B187-0.000006769376)*D$10^3+(0.0000000009874728*$B187^5-0.00000007960912*$B187^4+0.000002243871*$B187^3-0.00002208887*$B187^2-0.00002414301*$B187+0.0001978731)*D$10^2+(-0.00000002368327*$B187^5+0.000001943117*$B187^4-0.00005766112*$B187^3+0.0006794402*$B187^2-0.001382507*$B187-0.0006504636)*D$10+(0.0000001988237*$B187^5-0.00001685939*$B187^4+0.0005352568*$B187^3-0.007333496*$B187^2+0.01209129*$B187+1.012671)</f>
        <v>0.5921250894837833</v>
      </c>
      <c r="E187" s="16">
        <f t="shared" si="22"/>
        <v>0.6055938516623947</v>
      </c>
      <c r="F187" s="16">
        <f t="shared" si="22"/>
        <v>0.6175974020905403</v>
      </c>
      <c r="G187" s="16">
        <f t="shared" si="22"/>
        <v>0.6282398700127361</v>
      </c>
      <c r="H187" s="16">
        <f t="shared" si="22"/>
        <v>0.6418793249197517</v>
      </c>
      <c r="I187" s="16">
        <f t="shared" si="22"/>
        <v>0.6592815015323336</v>
      </c>
      <c r="J187" s="16">
        <f t="shared" si="22"/>
        <v>0.6714309513738426</v>
      </c>
      <c r="K187" s="16">
        <f t="shared" si="22"/>
        <v>0.6799546938898362</v>
      </c>
      <c r="L187" s="16">
        <f t="shared" si="22"/>
        <v>0.6864797485258712</v>
      </c>
      <c r="M187" s="16">
        <f t="shared" si="22"/>
        <v>0.692633134727505</v>
      </c>
    </row>
    <row r="188" spans="2:13" ht="14.25">
      <c r="B188" s="23">
        <v>20.1</v>
      </c>
      <c r="C188" s="16">
        <f t="shared" si="20"/>
        <v>0.5751267422000919</v>
      </c>
      <c r="D188" s="16">
        <f t="shared" si="22"/>
        <v>0.5901615405347871</v>
      </c>
      <c r="E188" s="16">
        <f t="shared" si="22"/>
        <v>0.6036320677956443</v>
      </c>
      <c r="F188" s="16">
        <f t="shared" si="22"/>
        <v>0.6156418361037883</v>
      </c>
      <c r="G188" s="16">
        <f t="shared" si="22"/>
        <v>0.6262943575803444</v>
      </c>
      <c r="H188" s="16">
        <f t="shared" si="22"/>
        <v>0.6399547347509121</v>
      </c>
      <c r="I188" s="16">
        <f t="shared" si="22"/>
        <v>0.6574022175931904</v>
      </c>
      <c r="J188" s="16">
        <f t="shared" si="22"/>
        <v>0.6696016615232028</v>
      </c>
      <c r="K188" s="16">
        <f t="shared" si="22"/>
        <v>0.6781704434335285</v>
      </c>
      <c r="L188" s="16">
        <f t="shared" si="22"/>
        <v>0.684725940216747</v>
      </c>
      <c r="M188" s="16">
        <f t="shared" si="22"/>
        <v>0.6908855287654381</v>
      </c>
    </row>
    <row r="189" spans="2:13" ht="14.25">
      <c r="B189" s="23">
        <v>20.2</v>
      </c>
      <c r="C189" s="16">
        <f t="shared" si="20"/>
        <v>0.5731704675949577</v>
      </c>
      <c r="D189" s="16">
        <f t="shared" si="22"/>
        <v>0.588201774396483</v>
      </c>
      <c r="E189" s="16">
        <f t="shared" si="22"/>
        <v>0.6016738973742479</v>
      </c>
      <c r="F189" s="16">
        <f t="shared" si="22"/>
        <v>0.6136897301125112</v>
      </c>
      <c r="G189" s="16">
        <f t="shared" si="22"/>
        <v>0.6243521661955315</v>
      </c>
      <c r="H189" s="16">
        <f t="shared" si="22"/>
        <v>0.6380332813070471</v>
      </c>
      <c r="I189" s="16">
        <f t="shared" si="22"/>
        <v>0.6555258156603558</v>
      </c>
      <c r="J189" s="16">
        <f t="shared" si="22"/>
        <v>0.6677750454264788</v>
      </c>
      <c r="K189" s="16">
        <f t="shared" si="22"/>
        <v>0.6763886828594577</v>
      </c>
      <c r="L189" s="16">
        <f t="shared" si="22"/>
        <v>0.6829744402133339</v>
      </c>
      <c r="M189" s="16">
        <f t="shared" si="22"/>
        <v>0.6891400297421489</v>
      </c>
    </row>
    <row r="190" spans="2:13" ht="14.25">
      <c r="B190" s="23">
        <v>20.3</v>
      </c>
      <c r="C190" s="16">
        <f t="shared" si="20"/>
        <v>0.5712180973882501</v>
      </c>
      <c r="D190" s="16">
        <f t="shared" si="22"/>
        <v>0.5862457391242581</v>
      </c>
      <c r="E190" s="16">
        <f t="shared" si="22"/>
        <v>0.5997192996372476</v>
      </c>
      <c r="F190" s="16">
        <f t="shared" si="22"/>
        <v>0.6117410527239934</v>
      </c>
      <c r="G190" s="16">
        <f t="shared" si="22"/>
        <v>0.6224132721812701</v>
      </c>
      <c r="H190" s="16">
        <f t="shared" si="22"/>
        <v>0.6361149497423757</v>
      </c>
      <c r="I190" s="16">
        <f t="shared" si="22"/>
        <v>0.653652289651183</v>
      </c>
      <c r="J190" s="16">
        <f t="shared" si="22"/>
        <v>0.6659511005250213</v>
      </c>
      <c r="K190" s="16">
        <f t="shared" si="22"/>
        <v>0.6746094104384964</v>
      </c>
      <c r="L190" s="16">
        <f t="shared" si="22"/>
        <v>0.6812252474662144</v>
      </c>
      <c r="M190" s="16">
        <f t="shared" si="22"/>
        <v>0.6873966396827814</v>
      </c>
    </row>
    <row r="191" spans="2:13" ht="14.25">
      <c r="B191" s="23">
        <v>20.4</v>
      </c>
      <c r="C191" s="16">
        <f t="shared" si="20"/>
        <v>0.5692695720237221</v>
      </c>
      <c r="D191" s="16">
        <f t="shared" si="22"/>
        <v>0.5842933874014565</v>
      </c>
      <c r="E191" s="16">
        <f t="shared" si="22"/>
        <v>0.5977682376344045</v>
      </c>
      <c r="F191" s="16">
        <f t="shared" si="22"/>
        <v>0.6097957756385781</v>
      </c>
      <c r="G191" s="16">
        <f t="shared" si="22"/>
        <v>0.6204776543299902</v>
      </c>
      <c r="H191" s="16">
        <f t="shared" si="22"/>
        <v>0.6341997269094575</v>
      </c>
      <c r="I191" s="16">
        <f t="shared" si="22"/>
        <v>0.6517816342882716</v>
      </c>
      <c r="J191" s="16">
        <f t="shared" si="22"/>
        <v>0.6641298245877157</v>
      </c>
      <c r="K191" s="16">
        <f t="shared" si="22"/>
        <v>0.6728326246204849</v>
      </c>
      <c r="L191" s="16">
        <f t="shared" si="22"/>
        <v>0.6794783611992743</v>
      </c>
      <c r="M191" s="16">
        <f t="shared" si="22"/>
        <v>0.6856553611367788</v>
      </c>
    </row>
    <row r="192" spans="2:13" ht="14.25">
      <c r="B192" s="23">
        <v>20.5</v>
      </c>
      <c r="C192" s="16">
        <f t="shared" si="20"/>
        <v>0.5673248376760215</v>
      </c>
      <c r="D192" s="16">
        <f t="shared" si="22"/>
        <v>0.582344676695163</v>
      </c>
      <c r="E192" s="16">
        <f t="shared" si="22"/>
        <v>0.5958206783597808</v>
      </c>
      <c r="F192" s="16">
        <f t="shared" si="22"/>
        <v>0.6078538737635437</v>
      </c>
      <c r="G192" s="16">
        <f t="shared" si="22"/>
        <v>0.6185452940001209</v>
      </c>
      <c r="H192" s="16">
        <f t="shared" si="22"/>
        <v>0.6322876014339143</v>
      </c>
      <c r="I192" s="16">
        <f t="shared" si="22"/>
        <v>0.6499138451479517</v>
      </c>
      <c r="J192" s="16">
        <f t="shared" si="22"/>
        <v>0.6623112157442341</v>
      </c>
      <c r="K192" s="16">
        <f t="shared" si="22"/>
        <v>0.6710583240613397</v>
      </c>
      <c r="L192" s="16">
        <f t="shared" si="22"/>
        <v>0.6777337809378464</v>
      </c>
      <c r="M192" s="16">
        <f t="shared" si="22"/>
        <v>0.6839161972123324</v>
      </c>
    </row>
    <row r="193" spans="2:13" ht="14.25">
      <c r="B193" s="23">
        <v>20.6</v>
      </c>
      <c r="C193" s="16">
        <f t="shared" si="20"/>
        <v>0.5653838464313062</v>
      </c>
      <c r="D193" s="16">
        <f t="shared" si="22"/>
        <v>0.580399569411999</v>
      </c>
      <c r="E193" s="16">
        <f t="shared" si="22"/>
        <v>0.5938765928853346</v>
      </c>
      <c r="F193" s="16">
        <f t="shared" si="22"/>
        <v>0.6059153253269902</v>
      </c>
      <c r="G193" s="16">
        <f t="shared" si="22"/>
        <v>0.6166161752126433</v>
      </c>
      <c r="H193" s="16">
        <f t="shared" si="22"/>
        <v>0.6303785637891626</v>
      </c>
      <c r="I193" s="16">
        <f t="shared" si="22"/>
        <v>0.6480489187087778</v>
      </c>
      <c r="J193" s="16">
        <f t="shared" si="22"/>
        <v>0.6604952725182949</v>
      </c>
      <c r="K193" s="16">
        <f t="shared" si="22"/>
        <v>0.6692865076501727</v>
      </c>
      <c r="L193" s="16">
        <f t="shared" si="22"/>
        <v>0.67599150653687</v>
      </c>
      <c r="M193" s="16">
        <f t="shared" si="22"/>
        <v>0.6821791516108459</v>
      </c>
    </row>
    <row r="194" spans="2:13" ht="14.25">
      <c r="B194" s="23">
        <v>20.7</v>
      </c>
      <c r="C194" s="16">
        <f t="shared" si="20"/>
        <v>0.5634465564678489</v>
      </c>
      <c r="D194" s="16">
        <f t="shared" si="22"/>
        <v>0.5784580330539089</v>
      </c>
      <c r="E194" s="16">
        <f t="shared" si="22"/>
        <v>0.5919359564945037</v>
      </c>
      <c r="F194" s="16">
        <f t="shared" si="22"/>
        <v>0.6039801119917176</v>
      </c>
      <c r="G194" s="16">
        <f t="shared" si="22"/>
        <v>0.6146902847476345</v>
      </c>
      <c r="H194" s="16">
        <f t="shared" si="22"/>
        <v>0.6284726063711374</v>
      </c>
      <c r="I194" s="16">
        <f t="shared" si="22"/>
        <v>0.6461868524000154</v>
      </c>
      <c r="J194" s="16">
        <f t="shared" si="22"/>
        <v>0.6586819938609157</v>
      </c>
      <c r="K194" s="16">
        <f t="shared" si="22"/>
        <v>0.6675171745364021</v>
      </c>
      <c r="L194" s="16">
        <f t="shared" si="22"/>
        <v>0.6742515382090386</v>
      </c>
      <c r="M194" s="16">
        <f t="shared" si="22"/>
        <v>0.6804442286613889</v>
      </c>
    </row>
    <row r="195" spans="2:13" ht="14.25">
      <c r="B195" s="23">
        <v>20.8</v>
      </c>
      <c r="C195" s="16">
        <f t="shared" si="20"/>
        <v>0.5615129322366491</v>
      </c>
      <c r="D195" s="16">
        <f t="shared" si="22"/>
        <v>0.5765200403739531</v>
      </c>
      <c r="E195" s="16">
        <f t="shared" si="22"/>
        <v>0.5899987488157986</v>
      </c>
      <c r="F195" s="16">
        <f t="shared" si="22"/>
        <v>0.6020482189691124</v>
      </c>
      <c r="G195" s="16">
        <f t="shared" si="22"/>
        <v>0.6127676122408211</v>
      </c>
      <c r="H195" s="16">
        <f t="shared" si="22"/>
        <v>0.626569723573027</v>
      </c>
      <c r="I195" s="16">
        <f t="shared" si="22"/>
        <v>0.6443276446501399</v>
      </c>
      <c r="J195" s="16">
        <f t="shared" si="22"/>
        <v>0.6568713791836812</v>
      </c>
      <c r="K195" s="16">
        <f t="shared" si="22"/>
        <v>0.6657503241568807</v>
      </c>
      <c r="L195" s="16">
        <f t="shared" si="22"/>
        <v>0.6725138765529682</v>
      </c>
      <c r="M195" s="16">
        <f t="shared" si="22"/>
        <v>0.6787114333551739</v>
      </c>
    </row>
    <row r="196" spans="2:13" ht="14.25">
      <c r="B196" s="23">
        <v>20.9</v>
      </c>
      <c r="C196" s="16">
        <f t="shared" si="20"/>
        <v>0.5595829446420344</v>
      </c>
      <c r="D196" s="16">
        <f t="shared" si="22"/>
        <v>0.5745855695320893</v>
      </c>
      <c r="E196" s="16">
        <f t="shared" si="22"/>
        <v>0.5880649539563794</v>
      </c>
      <c r="F196" s="16">
        <f t="shared" si="22"/>
        <v>0.6001196351330162</v>
      </c>
      <c r="G196" s="16">
        <f t="shared" si="22"/>
        <v>0.6108481502801113</v>
      </c>
      <c r="H196" s="16">
        <f t="shared" si="22"/>
        <v>0.6246699118599817</v>
      </c>
      <c r="I196" s="16">
        <f t="shared" si="22"/>
        <v>0.6424712949353021</v>
      </c>
      <c r="J196" s="16">
        <f t="shared" si="22"/>
        <v>0.655063428391969</v>
      </c>
      <c r="K196" s="16">
        <f t="shared" si="22"/>
        <v>0.6639859562629735</v>
      </c>
      <c r="L196" s="16">
        <f t="shared" si="22"/>
        <v>0.6707785225813074</v>
      </c>
      <c r="M196" s="16">
        <f t="shared" si="22"/>
        <v>0.6769807713799617</v>
      </c>
    </row>
    <row r="197" spans="2:13" ht="14.25">
      <c r="B197" s="23">
        <v>21</v>
      </c>
      <c r="C197" s="16">
        <f t="shared" si="20"/>
        <v>0.5576565712222792</v>
      </c>
      <c r="D197" s="16">
        <f aca="true" t="shared" si="23" ref="D197:M206">(-0.00000000001202792*$B197^5+0.0000000009436018*$B197^4-0.00000002401686*$B197^3+0.0000001292765*$B197^2+0.000002349353*$B197-0.000006769376)*D$10^3+(0.0000000009874728*$B197^5-0.00000007960912*$B197^4+0.000002243871*$B197^3-0.00002208887*$B197^2-0.00002414301*$B197+0.0001978731)*D$10^2+(-0.00000002368327*$B197^5+0.000001943117*$B197^4-0.00005766112*$B197^3+0.0006794402*$B197^2-0.001382507*$B197-0.0006504636)*D$10+(0.0000001988237*$B197^5-0.00001685939*$B197^4+0.0005352568*$B197^3-0.007333496*$B197^2+0.01209129*$B197+1.012671)</f>
        <v>0.5726546042509727</v>
      </c>
      <c r="E197" s="16">
        <f t="shared" si="23"/>
        <v>0.5861345606356566</v>
      </c>
      <c r="F197" s="16">
        <f t="shared" si="23"/>
        <v>0.5981943531336217</v>
      </c>
      <c r="G197" s="16">
        <f t="shared" si="23"/>
        <v>0.6089318945021587</v>
      </c>
      <c r="H197" s="16">
        <f t="shared" si="23"/>
        <v>0.6227731698438603</v>
      </c>
      <c r="I197" s="16">
        <f t="shared" si="23"/>
        <v>0.6406178038278422</v>
      </c>
      <c r="J197" s="16">
        <f t="shared" si="23"/>
        <v>0.653258141918236</v>
      </c>
      <c r="K197" s="16">
        <f t="shared" si="23"/>
        <v>0.6622240709477102</v>
      </c>
      <c r="L197" s="16">
        <f t="shared" si="23"/>
        <v>0.6690454777489333</v>
      </c>
      <c r="M197" s="16">
        <f t="shared" si="23"/>
        <v>0.6752522491545742</v>
      </c>
    </row>
    <row r="198" spans="2:13" ht="14.25">
      <c r="B198" s="23">
        <v>21.1</v>
      </c>
      <c r="C198" s="16">
        <f t="shared" si="20"/>
        <v>0.5557337963302068</v>
      </c>
      <c r="D198" s="16">
        <f t="shared" si="23"/>
        <v>0.5707271339717401</v>
      </c>
      <c r="E198" s="16">
        <f t="shared" si="23"/>
        <v>0.5842075623188734</v>
      </c>
      <c r="F198" s="16">
        <f t="shared" si="23"/>
        <v>0.5962723695113474</v>
      </c>
      <c r="G198" s="16">
        <f t="shared" si="23"/>
        <v>0.6070188436889037</v>
      </c>
      <c r="H198" s="16">
        <f t="shared" si="23"/>
        <v>0.6208794983579505</v>
      </c>
      <c r="I198" s="16">
        <f t="shared" si="23"/>
        <v>0.6387671730447715</v>
      </c>
      <c r="J198" s="16">
        <f t="shared" si="23"/>
        <v>0.651455520755265</v>
      </c>
      <c r="K198" s="16">
        <f t="shared" si="23"/>
        <v>0.6604646686728862</v>
      </c>
      <c r="L198" s="16">
        <f t="shared" si="23"/>
        <v>0.6673147439810898</v>
      </c>
      <c r="M198" s="16">
        <f t="shared" si="23"/>
        <v>0.6735258738633307</v>
      </c>
    </row>
    <row r="199" spans="2:13" ht="14.25">
      <c r="B199" s="23">
        <v>21.2</v>
      </c>
      <c r="C199" s="16">
        <f t="shared" si="20"/>
        <v>0.5538146113137972</v>
      </c>
      <c r="D199" s="16">
        <f t="shared" si="23"/>
        <v>0.5688031540097964</v>
      </c>
      <c r="E199" s="16">
        <f t="shared" si="23"/>
        <v>0.5822839573506886</v>
      </c>
      <c r="F199" s="16">
        <f t="shared" si="23"/>
        <v>0.5943536848107139</v>
      </c>
      <c r="G199" s="16">
        <f t="shared" si="23"/>
        <v>0.6051089998641127</v>
      </c>
      <c r="H199" s="16">
        <f t="shared" si="23"/>
        <v>0.618988900531687</v>
      </c>
      <c r="I199" s="16">
        <f t="shared" si="23"/>
        <v>0.6369194054962493</v>
      </c>
      <c r="J199" s="16">
        <f t="shared" si="23"/>
        <v>0.6496555664894055</v>
      </c>
      <c r="K199" s="16">
        <f t="shared" si="23"/>
        <v>0.6587077502961608</v>
      </c>
      <c r="L199" s="16">
        <f t="shared" si="23"/>
        <v>0.6655863237015197</v>
      </c>
      <c r="M199" s="16">
        <f t="shared" si="23"/>
        <v>0.6718016534904871</v>
      </c>
    </row>
    <row r="200" spans="2:13" ht="14.25">
      <c r="B200" s="23">
        <v>21.3</v>
      </c>
      <c r="C200" s="16">
        <f t="shared" si="20"/>
        <v>0.5518990146968037</v>
      </c>
      <c r="D200" s="16">
        <f t="shared" si="23"/>
        <v>0.5668826657106142</v>
      </c>
      <c r="E200" s="16">
        <f t="shared" si="23"/>
        <v>0.580363749088777</v>
      </c>
      <c r="F200" s="16">
        <f t="shared" si="23"/>
        <v>0.5924383036942373</v>
      </c>
      <c r="G200" s="16">
        <f t="shared" si="23"/>
        <v>0.6032023683899408</v>
      </c>
      <c r="H200" s="16">
        <f t="shared" si="23"/>
        <v>0.6171013818653945</v>
      </c>
      <c r="I200" s="16">
        <f t="shared" si="23"/>
        <v>0.6350745053340923</v>
      </c>
      <c r="J200" s="16">
        <f t="shared" si="23"/>
        <v>0.6478582813338521</v>
      </c>
      <c r="K200" s="16">
        <f t="shared" si="23"/>
        <v>0.656953317098196</v>
      </c>
      <c r="L200" s="16">
        <f t="shared" si="23"/>
        <v>0.6638602198606456</v>
      </c>
      <c r="M200" s="16">
        <f t="shared" si="23"/>
        <v>0.6700795968547225</v>
      </c>
    </row>
    <row r="201" spans="2:13" ht="14.25">
      <c r="B201" s="23">
        <v>21.4</v>
      </c>
      <c r="C201" s="16">
        <f t="shared" si="20"/>
        <v>0.5499870123593502</v>
      </c>
      <c r="D201" s="16">
        <f t="shared" si="23"/>
        <v>0.5649656766055106</v>
      </c>
      <c r="E201" s="16">
        <f t="shared" si="23"/>
        <v>0.5784469460374025</v>
      </c>
      <c r="F201" s="16">
        <f t="shared" si="23"/>
        <v>0.5905262350562963</v>
      </c>
      <c r="G201" s="16">
        <f t="shared" si="23"/>
        <v>0.6012989580634618</v>
      </c>
      <c r="H201" s="16">
        <f t="shared" si="23"/>
        <v>0.615216950304998</v>
      </c>
      <c r="I201" s="16">
        <f t="shared" si="23"/>
        <v>0.6332324780002435</v>
      </c>
      <c r="J201" s="16">
        <f t="shared" si="23"/>
        <v>0.6460636681618781</v>
      </c>
      <c r="K201" s="16">
        <f t="shared" si="23"/>
        <v>0.6552013708097469</v>
      </c>
      <c r="L201" s="16">
        <f t="shared" si="23"/>
        <v>0.6621364359636954</v>
      </c>
      <c r="M201" s="16">
        <f t="shared" si="23"/>
        <v>0.6683597136435685</v>
      </c>
    </row>
    <row r="202" spans="2:13" ht="14.25">
      <c r="B202" s="23">
        <v>21.5</v>
      </c>
      <c r="C202" s="16">
        <f t="shared" si="20"/>
        <v>0.5480786177185496</v>
      </c>
      <c r="D202" s="16">
        <f t="shared" si="23"/>
        <v>0.563052200567448</v>
      </c>
      <c r="E202" s="16">
        <f t="shared" si="23"/>
        <v>0.5765335619810195</v>
      </c>
      <c r="F202" s="16">
        <f t="shared" si="23"/>
        <v>0.5886174921370264</v>
      </c>
      <c r="G202" s="16">
        <f t="shared" si="23"/>
        <v>0.5993987812132314</v>
      </c>
      <c r="H202" s="16">
        <f t="shared" si="23"/>
        <v>0.6133356163167656</v>
      </c>
      <c r="I202" s="16">
        <f t="shared" si="23"/>
        <v>0.6313933302752817</v>
      </c>
      <c r="J202" s="16">
        <f t="shared" si="23"/>
        <v>0.6442717305401138</v>
      </c>
      <c r="K202" s="16">
        <f t="shared" si="23"/>
        <v>0.6534519136388011</v>
      </c>
      <c r="L202" s="16">
        <f t="shared" si="23"/>
        <v>0.6604149760988827</v>
      </c>
      <c r="M202" s="16">
        <f t="shared" si="23"/>
        <v>0.6666420144478977</v>
      </c>
    </row>
    <row r="203" spans="2:13" ht="14.25">
      <c r="B203" s="23">
        <v>21.6</v>
      </c>
      <c r="C203" s="16">
        <f t="shared" si="20"/>
        <v>0.5461738519091052</v>
      </c>
      <c r="D203" s="16">
        <f t="shared" si="23"/>
        <v>0.5611422579668147</v>
      </c>
      <c r="E203" s="16">
        <f t="shared" si="23"/>
        <v>0.5746236161178484</v>
      </c>
      <c r="F203" s="16">
        <f t="shared" si="23"/>
        <v>0.586712092636189</v>
      </c>
      <c r="G203" s="16">
        <f t="shared" si="23"/>
        <v>0.597501853795819</v>
      </c>
      <c r="H203" s="16">
        <f t="shared" si="23"/>
        <v>0.6114573929620192</v>
      </c>
      <c r="I203" s="16">
        <f t="shared" si="23"/>
        <v>0.6295570703268883</v>
      </c>
      <c r="J203" s="16">
        <f t="shared" si="23"/>
        <v>0.6424824727617758</v>
      </c>
      <c r="K203" s="16">
        <f t="shared" si="23"/>
        <v>0.6517049482976608</v>
      </c>
      <c r="L203" s="16">
        <f t="shared" si="23"/>
        <v>0.6586958449655227</v>
      </c>
      <c r="M203" s="16">
        <f t="shared" si="23"/>
        <v>0.6649265107963407</v>
      </c>
    </row>
    <row r="204" spans="2:13" ht="14.25">
      <c r="B204" s="23">
        <v>21.7</v>
      </c>
      <c r="C204" s="16">
        <f t="shared" si="20"/>
        <v>0.544272743963926</v>
      </c>
      <c r="D204" s="16">
        <f t="shared" si="23"/>
        <v>0.5592358758272225</v>
      </c>
      <c r="E204" s="16">
        <f t="shared" si="23"/>
        <v>0.572717133193475</v>
      </c>
      <c r="F204" s="16">
        <f t="shared" si="23"/>
        <v>0.5848100588270635</v>
      </c>
      <c r="G204" s="16">
        <f t="shared" si="23"/>
        <v>0.5956081954923684</v>
      </c>
      <c r="H204" s="16">
        <f t="shared" si="23"/>
        <v>0.6095822959718759</v>
      </c>
      <c r="I204" s="16">
        <f t="shared" si="23"/>
        <v>0.6277237077583564</v>
      </c>
      <c r="J204" s="16">
        <f t="shared" si="23"/>
        <v>0.6406958998799462</v>
      </c>
      <c r="K204" s="16">
        <f t="shared" si="23"/>
        <v>0.6499604780300862</v>
      </c>
      <c r="L204" s="16">
        <f t="shared" si="23"/>
        <v>0.6569790479022172</v>
      </c>
      <c r="M204" s="16">
        <f t="shared" si="23"/>
        <v>0.6632132151897803</v>
      </c>
    </row>
    <row r="205" spans="2:13" ht="14.25">
      <c r="B205" s="23">
        <v>21.8</v>
      </c>
      <c r="C205" s="16">
        <f t="shared" si="20"/>
        <v>0.5423753309947305</v>
      </c>
      <c r="D205" s="16">
        <f t="shared" si="23"/>
        <v>0.5573330879812913</v>
      </c>
      <c r="E205" s="16">
        <f t="shared" si="23"/>
        <v>0.5708141436344316</v>
      </c>
      <c r="F205" s="16">
        <f t="shared" si="23"/>
        <v>0.5829114176703232</v>
      </c>
      <c r="G205" s="16">
        <f t="shared" si="23"/>
        <v>0.5937178298051382</v>
      </c>
      <c r="H205" s="16">
        <f t="shared" si="23"/>
        <v>0.6077103438219681</v>
      </c>
      <c r="I205" s="16">
        <f t="shared" si="23"/>
        <v>0.6258932536570704</v>
      </c>
      <c r="J205" s="16">
        <f t="shared" si="23"/>
        <v>0.638912017740817</v>
      </c>
      <c r="K205" s="16">
        <f t="shared" si="23"/>
        <v>0.6482185066383941</v>
      </c>
      <c r="L205" s="16">
        <f t="shared" si="23"/>
        <v>0.6552645909149888</v>
      </c>
      <c r="M205" s="16">
        <f t="shared" si="23"/>
        <v>0.6615021411357876</v>
      </c>
    </row>
    <row r="206" spans="2:13" ht="14.25">
      <c r="B206" s="23">
        <v>21.9</v>
      </c>
      <c r="C206" s="16">
        <f t="shared" si="20"/>
        <v>0.5404816583726567</v>
      </c>
      <c r="D206" s="16">
        <f t="shared" si="23"/>
        <v>0.5554339352264392</v>
      </c>
      <c r="E206" s="16">
        <f t="shared" si="23"/>
        <v>0.5689146836817855</v>
      </c>
      <c r="F206" s="16">
        <f t="shared" si="23"/>
        <v>0.5810162009279152</v>
      </c>
      <c r="G206" s="16">
        <f t="shared" si="23"/>
        <v>0.5918307841540476</v>
      </c>
      <c r="H206" s="16">
        <f t="shared" si="23"/>
        <v>0.6058415578071688</v>
      </c>
      <c r="I206" s="16">
        <f t="shared" si="23"/>
        <v>0.6240657206429934</v>
      </c>
      <c r="J206" s="16">
        <f t="shared" si="23"/>
        <v>0.637130833016943</v>
      </c>
      <c r="K206" s="16">
        <f t="shared" si="23"/>
        <v>0.6464790385105716</v>
      </c>
      <c r="L206" s="16">
        <f t="shared" si="23"/>
        <v>0.6535524807054335</v>
      </c>
      <c r="M206" s="16">
        <f t="shared" si="23"/>
        <v>0.6597933031830825</v>
      </c>
    </row>
    <row r="207" spans="2:13" ht="14.25">
      <c r="B207" s="23">
        <v>22</v>
      </c>
      <c r="C207" s="16">
        <f t="shared" si="20"/>
        <v>0.5385917799088714</v>
      </c>
      <c r="D207" s="16">
        <f aca="true" t="shared" si="24" ref="D207:M216">(-0.00000000001202792*$B207^5+0.0000000009436018*$B207^4-0.00000002401686*$B207^3+0.0000001292765*$B207^2+0.000002349353*$B207-0.000006769376)*D$10^3+(0.0000000009874728*$B207^5-0.00000007960912*$B207^4+0.000002243871*$B207^3-0.00002208887*$B207^2-0.00002414301*$B207+0.0001978731)*D$10^2+(-0.00000002368327*$B207^5+0.000001943117*$B207^4-0.00005766112*$B207^3+0.0006794402*$B207^2-0.001382507*$B207-0.0006504636)*D$10+(0.0000001988237*$B207^5-0.00001685939*$B207^4+0.0005352568*$B207^3-0.007333496*$B207^2+0.01209129*$B207+1.012671)</f>
        <v>0.5535384654806736</v>
      </c>
      <c r="E207" s="16">
        <f t="shared" si="24"/>
        <v>0.5670187955247291</v>
      </c>
      <c r="F207" s="16">
        <f t="shared" si="24"/>
        <v>0.5791244452769447</v>
      </c>
      <c r="G207" s="16">
        <f t="shared" si="24"/>
        <v>0.5899470899732272</v>
      </c>
      <c r="H207" s="16">
        <f t="shared" si="24"/>
        <v>0.6039759621163223</v>
      </c>
      <c r="I207" s="16">
        <f t="shared" si="24"/>
        <v>0.6222411229171612</v>
      </c>
      <c r="J207" s="16">
        <f t="shared" si="24"/>
        <v>0.6353523532405043</v>
      </c>
      <c r="K207" s="16">
        <f t="shared" si="24"/>
        <v>0.6447420786473952</v>
      </c>
      <c r="L207" s="16">
        <f t="shared" si="24"/>
        <v>0.6518427246988772</v>
      </c>
      <c r="M207" s="16">
        <f t="shared" si="24"/>
        <v>0.6580867169559935</v>
      </c>
    </row>
    <row r="208" spans="2:13" ht="14.25">
      <c r="B208" s="23">
        <v>22.1</v>
      </c>
      <c r="C208" s="16">
        <f t="shared" si="20"/>
        <v>0.5367057580351782</v>
      </c>
      <c r="D208" s="16">
        <f t="shared" si="24"/>
        <v>0.5516467339383797</v>
      </c>
      <c r="E208" s="16">
        <f t="shared" si="24"/>
        <v>0.5651265274341661</v>
      </c>
      <c r="F208" s="16">
        <f t="shared" si="24"/>
        <v>0.5772361924235553</v>
      </c>
      <c r="G208" s="16">
        <f t="shared" si="24"/>
        <v>0.588066782807565</v>
      </c>
      <c r="H208" s="16">
        <f t="shared" si="24"/>
        <v>0.6021135839069699</v>
      </c>
      <c r="I208" s="16">
        <f t="shared" si="24"/>
        <v>0.6204194763101688</v>
      </c>
      <c r="J208" s="16">
        <f t="shared" si="24"/>
        <v>0.633576586836557</v>
      </c>
      <c r="K208" s="16">
        <f t="shared" si="24"/>
        <v>0.6430076326895399</v>
      </c>
      <c r="L208" s="16">
        <f t="shared" si="24"/>
        <v>0.6501353310725227</v>
      </c>
      <c r="M208" s="16">
        <f t="shared" si="24"/>
        <v>0.6563823991889106</v>
      </c>
    </row>
    <row r="209" spans="2:13" ht="14.25">
      <c r="B209" s="23">
        <v>22.2</v>
      </c>
      <c r="C209" s="16">
        <f t="shared" si="20"/>
        <v>0.5348236639846272</v>
      </c>
      <c r="D209" s="16">
        <f t="shared" si="24"/>
        <v>0.5497588032261119</v>
      </c>
      <c r="E209" s="16">
        <f t="shared" si="24"/>
        <v>0.5632379338963016</v>
      </c>
      <c r="F209" s="16">
        <f t="shared" si="24"/>
        <v>0.5753514892168109</v>
      </c>
      <c r="G209" s="16">
        <f t="shared" si="24"/>
        <v>0.5861899024092544</v>
      </c>
      <c r="H209" s="16">
        <f t="shared" si="24"/>
        <v>0.6002544533800784</v>
      </c>
      <c r="I209" s="16">
        <f t="shared" si="24"/>
        <v>0.6186007983306638</v>
      </c>
      <c r="J209" s="16">
        <f t="shared" si="24"/>
        <v>0.6318035431562957</v>
      </c>
      <c r="K209" s="16">
        <f t="shared" si="24"/>
        <v>0.6412757069447026</v>
      </c>
      <c r="L209" s="16">
        <f t="shared" si="24"/>
        <v>0.6484303087836132</v>
      </c>
      <c r="M209" s="16">
        <f t="shared" si="24"/>
        <v>0.6546803677607562</v>
      </c>
    </row>
    <row r="210" spans="2:13" ht="14.25">
      <c r="B210" s="23">
        <v>22.3</v>
      </c>
      <c r="C210" s="16">
        <f t="shared" si="20"/>
        <v>0.5329455779721209</v>
      </c>
      <c r="D210" s="16">
        <f t="shared" si="24"/>
        <v>0.5478747435583788</v>
      </c>
      <c r="E210" s="16">
        <f t="shared" si="24"/>
        <v>0.5613530757462248</v>
      </c>
      <c r="F210" s="16">
        <f t="shared" si="24"/>
        <v>0.5734703877625726</v>
      </c>
      <c r="G210" s="16">
        <f t="shared" si="24"/>
        <v>0.5843164928343363</v>
      </c>
      <c r="H210" s="16">
        <f t="shared" si="24"/>
        <v>0.5983986038547603</v>
      </c>
      <c r="I210" s="16">
        <f t="shared" si="24"/>
        <v>0.6167851082138244</v>
      </c>
      <c r="J210" s="16">
        <f t="shared" si="24"/>
        <v>0.6300332325102932</v>
      </c>
      <c r="K210" s="16">
        <f t="shared" si="24"/>
        <v>0.639546308414695</v>
      </c>
      <c r="L210" s="16">
        <f t="shared" si="24"/>
        <v>0.6467276675975577</v>
      </c>
      <c r="M210" s="16">
        <f t="shared" si="24"/>
        <v>0.6529806417294098</v>
      </c>
    </row>
    <row r="211" spans="2:13" ht="14.25">
      <c r="B211" s="23">
        <v>22.4</v>
      </c>
      <c r="C211" s="16">
        <f t="shared" si="20"/>
        <v>0.5310715893750282</v>
      </c>
      <c r="D211" s="16">
        <f t="shared" si="24"/>
        <v>0.5459946328934402</v>
      </c>
      <c r="E211" s="16">
        <f t="shared" si="24"/>
        <v>0.5594720203015053</v>
      </c>
      <c r="F211" s="16">
        <f t="shared" si="24"/>
        <v>0.5715929455373887</v>
      </c>
      <c r="G211" s="16">
        <f t="shared" si="24"/>
        <v>0.5824466025392555</v>
      </c>
      <c r="H211" s="16">
        <f t="shared" si="24"/>
        <v>0.5965460718430113</v>
      </c>
      <c r="I211" s="16">
        <f t="shared" si="24"/>
        <v>0.6149724269698631</v>
      </c>
      <c r="J211" s="16">
        <f t="shared" si="24"/>
        <v>0.6282656662017759</v>
      </c>
      <c r="K211" s="16">
        <f t="shared" si="24"/>
        <v>0.6378194448225817</v>
      </c>
      <c r="L211" s="16">
        <f t="shared" si="24"/>
        <v>0.6450274181161126</v>
      </c>
      <c r="M211" s="16">
        <f t="shared" si="24"/>
        <v>0.6512832413662009</v>
      </c>
    </row>
    <row r="212" spans="2:13" ht="14.25">
      <c r="B212" s="23">
        <v>22.5</v>
      </c>
      <c r="C212" s="16">
        <f t="shared" si="20"/>
        <v>0.529201796913784</v>
      </c>
      <c r="D212" s="16">
        <f t="shared" si="24"/>
        <v>0.5441185570890872</v>
      </c>
      <c r="E212" s="16">
        <f t="shared" si="24"/>
        <v>0.5575948414957709</v>
      </c>
      <c r="F212" s="16">
        <f t="shared" si="24"/>
        <v>0.5697192255023645</v>
      </c>
      <c r="G212" s="16">
        <f t="shared" si="24"/>
        <v>0.5805802844773972</v>
      </c>
      <c r="H212" s="16">
        <f t="shared" si="24"/>
        <v>0.5946968971244273</v>
      </c>
      <c r="I212" s="16">
        <f t="shared" si="24"/>
        <v>0.6131627774325044</v>
      </c>
      <c r="J212" s="16">
        <f t="shared" si="24"/>
        <v>0.6265008565598651</v>
      </c>
      <c r="K212" s="16">
        <f t="shared" si="24"/>
        <v>0.6360951246397794</v>
      </c>
      <c r="L212" s="16">
        <f t="shared" si="24"/>
        <v>0.6433295718055168</v>
      </c>
      <c r="M212" s="16">
        <f t="shared" si="24"/>
        <v>0.649588188190347</v>
      </c>
    </row>
    <row r="213" spans="2:13" ht="14.25">
      <c r="B213" s="23">
        <v>22.6</v>
      </c>
      <c r="C213" s="16">
        <f t="shared" si="20"/>
        <v>0.5273363088325097</v>
      </c>
      <c r="D213" s="16">
        <f t="shared" si="24"/>
        <v>0.5422466100584423</v>
      </c>
      <c r="E213" s="16">
        <f t="shared" si="24"/>
        <v>0.5557216200123062</v>
      </c>
      <c r="F213" s="16">
        <f t="shared" si="24"/>
        <v>0.5678492962170555</v>
      </c>
      <c r="G213" s="16">
        <f t="shared" si="24"/>
        <v>0.5787175961956446</v>
      </c>
      <c r="H213" s="16">
        <f t="shared" si="24"/>
        <v>0.5928511228209398</v>
      </c>
      <c r="I213" s="16">
        <f t="shared" si="24"/>
        <v>0.6113561843074815</v>
      </c>
      <c r="J213" s="16">
        <f t="shared" si="24"/>
        <v>0.6247388169728403</v>
      </c>
      <c r="K213" s="16">
        <f t="shared" si="24"/>
        <v>0.6343733571131756</v>
      </c>
      <c r="L213" s="16">
        <f t="shared" si="24"/>
        <v>0.6416341410246469</v>
      </c>
      <c r="M213" s="16">
        <f t="shared" si="24"/>
        <v>0.6478955050034138</v>
      </c>
    </row>
    <row r="214" spans="2:13" ht="14.25">
      <c r="B214" s="23">
        <v>22.7</v>
      </c>
      <c r="C214" s="16">
        <f t="shared" si="20"/>
        <v>0.5254752430796111</v>
      </c>
      <c r="D214" s="16">
        <f t="shared" si="24"/>
        <v>0.54037889392574</v>
      </c>
      <c r="E214" s="16">
        <f t="shared" si="24"/>
        <v>0.5538524434176312</v>
      </c>
      <c r="F214" s="16">
        <f t="shared" si="24"/>
        <v>0.5659832319533387</v>
      </c>
      <c r="G214" s="16">
        <f t="shared" si="24"/>
        <v>0.5768585999309168</v>
      </c>
      <c r="H214" s="16">
        <f t="shared" si="24"/>
        <v>0.591008795471535</v>
      </c>
      <c r="I214" s="16">
        <f t="shared" si="24"/>
        <v>0.6095526742210192</v>
      </c>
      <c r="J214" s="16">
        <f t="shared" si="24"/>
        <v>0.6229795619213881</v>
      </c>
      <c r="K214" s="16">
        <f t="shared" si="24"/>
        <v>0.6326541522922383</v>
      </c>
      <c r="L214" s="16">
        <f t="shared" si="24"/>
        <v>0.6399411390531664</v>
      </c>
      <c r="M214" s="16">
        <f t="shared" si="24"/>
        <v>0.6462052159237692</v>
      </c>
    </row>
    <row r="215" spans="2:13" ht="14.25">
      <c r="B215" s="23">
        <v>22.8</v>
      </c>
      <c r="C215" s="16">
        <f t="shared" si="20"/>
        <v>0.5236187274883962</v>
      </c>
      <c r="D215" s="16">
        <f t="shared" si="24"/>
        <v>0.5385155191821243</v>
      </c>
      <c r="E215" s="16">
        <f t="shared" si="24"/>
        <v>0.5519874062950972</v>
      </c>
      <c r="F215" s="16">
        <f t="shared" si="24"/>
        <v>0.5641211128093019</v>
      </c>
      <c r="G215" s="16">
        <f t="shared" si="24"/>
        <v>0.5750033627067248</v>
      </c>
      <c r="H215" s="16">
        <f t="shared" si="24"/>
        <v>0.5891699651069888</v>
      </c>
      <c r="I215" s="16">
        <f t="shared" si="24"/>
        <v>0.6077522757683301</v>
      </c>
      <c r="J215" s="16">
        <f t="shared" si="24"/>
        <v>0.6212231070118663</v>
      </c>
      <c r="K215" s="16">
        <f t="shared" si="24"/>
        <v>0.630937521056138</v>
      </c>
      <c r="L215" s="16">
        <f t="shared" si="24"/>
        <v>0.6382505801196857</v>
      </c>
      <c r="M215" s="16">
        <f t="shared" si="24"/>
        <v>0.6445173464210501</v>
      </c>
    </row>
    <row r="216" spans="2:13" ht="14.25">
      <c r="B216" s="23">
        <v>22.9</v>
      </c>
      <c r="C216" s="16">
        <f t="shared" si="20"/>
        <v>0.5217668999576739</v>
      </c>
      <c r="D216" s="16">
        <f t="shared" si="24"/>
        <v>0.536656604841429</v>
      </c>
      <c r="E216" s="16">
        <f t="shared" si="24"/>
        <v>0.5501266103784667</v>
      </c>
      <c r="F216" s="16">
        <f t="shared" si="24"/>
        <v>0.5622630248231166</v>
      </c>
      <c r="G216" s="16">
        <f t="shared" si="24"/>
        <v>0.573151956429709</v>
      </c>
      <c r="H216" s="16">
        <f t="shared" si="24"/>
        <v>0.5873346853245852</v>
      </c>
      <c r="I216" s="16">
        <f t="shared" si="24"/>
        <v>0.6059550195620951</v>
      </c>
      <c r="J216" s="16">
        <f t="shared" si="24"/>
        <v>0.619469469009549</v>
      </c>
      <c r="K216" s="16">
        <f t="shared" si="24"/>
        <v>0.6292234751408501</v>
      </c>
      <c r="L216" s="16">
        <f t="shared" si="24"/>
        <v>0.6365624794299007</v>
      </c>
      <c r="M216" s="16">
        <f t="shared" si="24"/>
        <v>0.642831923350604</v>
      </c>
    </row>
    <row r="217" spans="2:13" ht="14.25">
      <c r="B217" s="23">
        <v>23</v>
      </c>
      <c r="C217" s="16">
        <f t="shared" si="20"/>
        <v>0.51991990863237</v>
      </c>
      <c r="D217" s="16">
        <f aca="true" t="shared" si="25" ref="D217:M226">(-0.00000000001202792*$B217^5+0.0000000009436018*$B217^4-0.00000002401686*$B217^3+0.0000001292765*$B217^2+0.000002349353*$B217-0.000006769376)*D$10^3+(0.0000000009874728*$B217^5-0.00000007960912*$B217^4+0.000002243871*$B217^3-0.00002208887*$B217^2-0.00002414301*$B217+0.0001978731)*D$10^2+(-0.00000002368327*$B217^5+0.000001943117*$B217^4-0.00005766112*$B217^3+0.0006794402*$B217^2-0.001382507*$B217-0.0006504636)*D$10+(0.0000001988237*$B217^5-0.00001685939*$B217^4+0.0005352568*$B217^3-0.007333496*$B217^2+0.01209129*$B217+1.012671)</f>
        <v>0.5348022785959743</v>
      </c>
      <c r="E217" s="16">
        <f t="shared" si="25"/>
        <v>0.5482701646855057</v>
      </c>
      <c r="F217" s="16">
        <f t="shared" si="25"/>
        <v>0.5604090600869248</v>
      </c>
      <c r="G217" s="16">
        <f t="shared" si="25"/>
        <v>0.5713044579861921</v>
      </c>
      <c r="H217" s="16">
        <f t="shared" si="25"/>
        <v>0.5855030133628477</v>
      </c>
      <c r="I217" s="16">
        <f t="shared" si="25"/>
        <v>0.6041609382809573</v>
      </c>
      <c r="J217" s="16">
        <f t="shared" si="25"/>
        <v>0.6177186658718883</v>
      </c>
      <c r="K217" s="16">
        <f t="shared" si="25"/>
        <v>0.6275120271662753</v>
      </c>
      <c r="L217" s="16">
        <f t="shared" si="25"/>
        <v>0.6348768531947531</v>
      </c>
      <c r="M217" s="16">
        <f t="shared" si="25"/>
        <v>0.6411489749879566</v>
      </c>
    </row>
    <row r="218" spans="2:13" ht="14.25">
      <c r="B218" s="23">
        <v>23.1</v>
      </c>
      <c r="C218" s="16">
        <f t="shared" si="20"/>
        <v>0.5180779120841357</v>
      </c>
      <c r="D218" s="16">
        <f t="shared" si="25"/>
        <v>0.5329526769723567</v>
      </c>
      <c r="E218" s="16">
        <f t="shared" si="25"/>
        <v>0.5464181856515744</v>
      </c>
      <c r="F218" s="16">
        <f t="shared" si="25"/>
        <v>0.558559316860721</v>
      </c>
      <c r="G218" s="16">
        <f t="shared" si="25"/>
        <v>0.5694609493387287</v>
      </c>
      <c r="H218" s="16">
        <f t="shared" si="25"/>
        <v>0.583675010176269</v>
      </c>
      <c r="I218" s="16">
        <f t="shared" si="25"/>
        <v>0.6023700667180142</v>
      </c>
      <c r="J218" s="16">
        <f t="shared" si="25"/>
        <v>0.6159707167817716</v>
      </c>
      <c r="K218" s="16">
        <f t="shared" si="25"/>
        <v>0.6258031906633568</v>
      </c>
      <c r="L218" s="16">
        <f t="shared" si="25"/>
        <v>0.6331937186585845</v>
      </c>
      <c r="M218" s="16">
        <f t="shared" si="25"/>
        <v>0.6394685310632706</v>
      </c>
    </row>
    <row r="219" spans="2:13" ht="14.25">
      <c r="B219" s="23">
        <v>23.2</v>
      </c>
      <c r="C219" s="16">
        <f t="shared" si="20"/>
        <v>0.5162410794919519</v>
      </c>
      <c r="D219" s="16">
        <f t="shared" si="25"/>
        <v>0.5311079454872337</v>
      </c>
      <c r="E219" s="16">
        <f t="shared" si="25"/>
        <v>0.5445707972632092</v>
      </c>
      <c r="F219" s="16">
        <f t="shared" si="25"/>
        <v>0.5567138996862298</v>
      </c>
      <c r="G219" s="16">
        <f t="shared" si="25"/>
        <v>0.5676215176226466</v>
      </c>
      <c r="H219" s="16">
        <f t="shared" si="25"/>
        <v>0.581850740510033</v>
      </c>
      <c r="I219" s="16">
        <f t="shared" si="25"/>
        <v>0.6005824418293014</v>
      </c>
      <c r="J219" s="16">
        <f t="shared" si="25"/>
        <v>0.6142256421807732</v>
      </c>
      <c r="K219" s="16">
        <f t="shared" si="25"/>
        <v>0.6240969801011869</v>
      </c>
      <c r="L219" s="16">
        <f t="shared" si="25"/>
        <v>0.6315130941272806</v>
      </c>
      <c r="M219" s="16">
        <f t="shared" si="25"/>
        <v>0.6377906227957932</v>
      </c>
    </row>
    <row r="220" spans="2:13" ht="14.25">
      <c r="B220" s="23">
        <v>23.3</v>
      </c>
      <c r="C220" s="16">
        <f t="shared" si="20"/>
        <v>0.5144095908227421</v>
      </c>
      <c r="D220" s="16">
        <f t="shared" si="25"/>
        <v>0.5292682388031178</v>
      </c>
      <c r="E220" s="16">
        <f t="shared" si="25"/>
        <v>0.5427281311917148</v>
      </c>
      <c r="F220" s="16">
        <f t="shared" si="25"/>
        <v>0.5548729195007893</v>
      </c>
      <c r="G220" s="16">
        <f t="shared" si="25"/>
        <v>0.5657862552425972</v>
      </c>
      <c r="H220" s="16">
        <f t="shared" si="25"/>
        <v>0.5800302729747443</v>
      </c>
      <c r="I220" s="16">
        <f t="shared" si="25"/>
        <v>0.5987981027822847</v>
      </c>
      <c r="J220" s="16">
        <f t="shared" si="25"/>
        <v>0.6124834638024118</v>
      </c>
      <c r="K220" s="16">
        <f t="shared" si="25"/>
        <v>0.6223934109141267</v>
      </c>
      <c r="L220" s="16">
        <f t="shared" si="25"/>
        <v>0.6298349989964308</v>
      </c>
      <c r="M220" s="16">
        <f t="shared" si="25"/>
        <v>0.6361152829283254</v>
      </c>
    </row>
    <row r="221" spans="2:13" ht="14.25">
      <c r="B221" s="23">
        <v>23.4</v>
      </c>
      <c r="C221" s="16">
        <f t="shared" si="20"/>
        <v>0.5125836370119795</v>
      </c>
      <c r="D221" s="16">
        <f t="shared" si="25"/>
        <v>0.527433720884165</v>
      </c>
      <c r="E221" s="16">
        <f t="shared" si="25"/>
        <v>0.5408903269267514</v>
      </c>
      <c r="F221" s="16">
        <f t="shared" si="25"/>
        <v>0.5530364937512326</v>
      </c>
      <c r="G221" s="16">
        <f t="shared" si="25"/>
        <v>0.5639552599691027</v>
      </c>
      <c r="H221" s="16">
        <f t="shared" si="25"/>
        <v>0.5782136801211544</v>
      </c>
      <c r="I221" s="16">
        <f t="shared" si="25"/>
        <v>0.597017091004347</v>
      </c>
      <c r="J221" s="16">
        <f t="shared" si="25"/>
        <v>0.6107442047054021</v>
      </c>
      <c r="K221" s="16">
        <f t="shared" si="25"/>
        <v>0.6206924995289111</v>
      </c>
      <c r="L221" s="16">
        <f t="shared" si="25"/>
        <v>0.6281594537794657</v>
      </c>
      <c r="M221" s="16">
        <f t="shared" si="25"/>
        <v>0.6344425457616572</v>
      </c>
    </row>
    <row r="222" spans="2:13" ht="14.25">
      <c r="B222" s="23">
        <v>23.5</v>
      </c>
      <c r="C222" s="16">
        <f t="shared" si="20"/>
        <v>0.5107634201442927</v>
      </c>
      <c r="D222" s="16">
        <f t="shared" si="25"/>
        <v>0.5256045651519607</v>
      </c>
      <c r="E222" s="16">
        <f t="shared" si="25"/>
        <v>0.5390575319099195</v>
      </c>
      <c r="F222" s="16">
        <f t="shared" si="25"/>
        <v>0.5512047465077669</v>
      </c>
      <c r="G222" s="16">
        <f t="shared" si="25"/>
        <v>0.5621286350351017</v>
      </c>
      <c r="H222" s="16">
        <f t="shared" si="25"/>
        <v>0.576401038514889</v>
      </c>
      <c r="I222" s="16">
        <f t="shared" si="25"/>
        <v>0.5952394502312818</v>
      </c>
      <c r="J222" s="16">
        <f t="shared" si="25"/>
        <v>0.6090078893069202</v>
      </c>
      <c r="K222" s="16">
        <f t="shared" si="25"/>
        <v>0.6189942633917795</v>
      </c>
      <c r="L222" s="16">
        <f t="shared" si="25"/>
        <v>0.626486480135835</v>
      </c>
      <c r="M222" s="16">
        <f t="shared" si="25"/>
        <v>0.6327724471890614</v>
      </c>
    </row>
    <row r="223" spans="2:13" ht="14.25">
      <c r="B223" s="23">
        <v>23.6</v>
      </c>
      <c r="C223" s="16">
        <f t="shared" si="20"/>
        <v>0.5089491536340804</v>
      </c>
      <c r="D223" s="16">
        <f t="shared" si="25"/>
        <v>0.5237809546413161</v>
      </c>
      <c r="E223" s="16">
        <f t="shared" si="25"/>
        <v>0.5372299016683522</v>
      </c>
      <c r="F223" s="16">
        <f t="shared" si="25"/>
        <v>0.5493778085778565</v>
      </c>
      <c r="G223" s="16">
        <f t="shared" si="25"/>
        <v>0.5603064892324967</v>
      </c>
      <c r="H223" s="16">
        <f t="shared" si="25"/>
        <v>0.5745924288111729</v>
      </c>
      <c r="I223" s="16">
        <f t="shared" si="25"/>
        <v>0.5934652265557734</v>
      </c>
      <c r="J223" s="16">
        <f t="shared" si="25"/>
        <v>0.6072745434158422</v>
      </c>
      <c r="K223" s="16">
        <f t="shared" si="25"/>
        <v>0.6172987209955636</v>
      </c>
      <c r="L223" s="16">
        <f t="shared" si="25"/>
        <v>0.6248161008991214</v>
      </c>
      <c r="M223" s="16">
        <f t="shared" si="25"/>
        <v>0.6311050247307003</v>
      </c>
    </row>
    <row r="224" spans="2:13" ht="14.25">
      <c r="B224" s="23">
        <v>23.7</v>
      </c>
      <c r="C224" s="16">
        <f t="shared" si="20"/>
        <v>0.5071410624061156</v>
      </c>
      <c r="D224" s="16">
        <f t="shared" si="25"/>
        <v>0.5219630821560522</v>
      </c>
      <c r="E224" s="16">
        <f t="shared" si="25"/>
        <v>0.5354075999483011</v>
      </c>
      <c r="F224" s="16">
        <f t="shared" si="25"/>
        <v>0.5475558176201043</v>
      </c>
      <c r="G224" s="16">
        <f t="shared" si="25"/>
        <v>0.5584889370087034</v>
      </c>
      <c r="H224" s="16">
        <f t="shared" si="25"/>
        <v>0.5727879358295612</v>
      </c>
      <c r="I224" s="16">
        <f t="shared" si="25"/>
        <v>0.591694468475898</v>
      </c>
      <c r="J224" s="16">
        <f t="shared" si="25"/>
        <v>0.605544194266019</v>
      </c>
      <c r="K224" s="16">
        <f t="shared" si="25"/>
        <v>0.6156058919068288</v>
      </c>
      <c r="L224" s="16">
        <f t="shared" si="25"/>
        <v>0.6231483401052319</v>
      </c>
      <c r="M224" s="16">
        <f t="shared" si="25"/>
        <v>0.6294403175681329</v>
      </c>
    </row>
    <row r="225" spans="2:13" ht="14.25">
      <c r="B225" s="23">
        <v>23.8</v>
      </c>
      <c r="C225" s="16">
        <f t="shared" si="20"/>
        <v>0.5053393830761544</v>
      </c>
      <c r="D225" s="16">
        <f t="shared" si="25"/>
        <v>0.5201511504247918</v>
      </c>
      <c r="E225" s="16">
        <f t="shared" si="25"/>
        <v>0.5335907988487245</v>
      </c>
      <c r="F225" s="16">
        <f t="shared" si="25"/>
        <v>0.5457389182581325</v>
      </c>
      <c r="G225" s="16">
        <f t="shared" si="25"/>
        <v>0.5566760985631959</v>
      </c>
      <c r="H225" s="16">
        <f t="shared" si="25"/>
        <v>0.5709876486286638</v>
      </c>
      <c r="I225" s="16">
        <f t="shared" si="25"/>
        <v>0.5899272269436051</v>
      </c>
      <c r="J225" s="16">
        <f t="shared" si="25"/>
        <v>0.6038168705495199</v>
      </c>
      <c r="K225" s="16">
        <f t="shared" si="25"/>
        <v>0.6139157967929716</v>
      </c>
      <c r="L225" s="16">
        <f t="shared" si="25"/>
        <v>0.6214832230205236</v>
      </c>
      <c r="M225" s="16">
        <f t="shared" si="25"/>
        <v>0.6277783665787396</v>
      </c>
    </row>
    <row r="226" spans="2:13" ht="14.25">
      <c r="B226" s="23">
        <v>23.9</v>
      </c>
      <c r="C226" s="16">
        <f t="shared" si="20"/>
        <v>0.5035443641315489</v>
      </c>
      <c r="D226" s="16">
        <f t="shared" si="25"/>
        <v>0.5183453722567497</v>
      </c>
      <c r="E226" s="16">
        <f t="shared" si="25"/>
        <v>0.5317796789548749</v>
      </c>
      <c r="F226" s="16">
        <f t="shared" si="25"/>
        <v>0.5439272621944631</v>
      </c>
      <c r="G226" s="16">
        <f t="shared" si="25"/>
        <v>0.5548680999440531</v>
      </c>
      <c r="H226" s="16">
        <f t="shared" si="25"/>
        <v>0.5691916605808699</v>
      </c>
      <c r="I226" s="16">
        <f t="shared" si="25"/>
        <v>0.5881635554132056</v>
      </c>
      <c r="J226" s="16">
        <f t="shared" si="25"/>
        <v>0.6020926024498876</v>
      </c>
      <c r="K226" s="16">
        <f t="shared" si="25"/>
        <v>0.6122284574493337</v>
      </c>
      <c r="L226" s="16">
        <f t="shared" si="25"/>
        <v>0.6198207761699612</v>
      </c>
      <c r="M226" s="16">
        <f t="shared" si="25"/>
        <v>0.6261192143701879</v>
      </c>
    </row>
    <row r="227" spans="2:13" ht="14.25">
      <c r="B227" s="23">
        <v>24</v>
      </c>
      <c r="C227" s="16">
        <f t="shared" si="20"/>
        <v>0.5017562661118475</v>
      </c>
      <c r="D227" s="16">
        <f aca="true" t="shared" si="26" ref="D227:M236">(-0.00000000001202792*$B227^5+0.0000000009436018*$B227^4-0.00000002401686*$B227^3+0.0000001292765*$B227^2+0.000002349353*$B227-0.000006769376)*D$10^3+(0.0000000009874728*$B227^5-0.00000007960912*$B227^4+0.000002243871*$B227^3-0.00002208887*$B227^2-0.00002414301*$B227+0.0001978731)*D$10^2+(-0.00000002368327*$B227^5+0.000001943117*$B227^4-0.00005766112*$B227^3+0.0006794402*$B227^2-0.001382507*$B227-0.0006504636)*D$10+(0.0000001988237*$B227^5-0.00001685939*$B227^4+0.0005352568*$B227^3-0.007333496*$B227^2+0.01209129*$B227+1.012671)</f>
        <v>0.5165459706975184</v>
      </c>
      <c r="E227" s="16">
        <f t="shared" si="26"/>
        <v>0.529974429471886</v>
      </c>
      <c r="F227" s="16">
        <f t="shared" si="26"/>
        <v>0.5421210083243994</v>
      </c>
      <c r="G227" s="16">
        <f t="shared" si="26"/>
        <v>0.5530650731445074</v>
      </c>
      <c r="H227" s="16">
        <f t="shared" si="26"/>
        <v>0.5674000694470793</v>
      </c>
      <c r="I227" s="16">
        <f t="shared" si="26"/>
        <v>0.5864035098898666</v>
      </c>
      <c r="J227" s="16">
        <f t="shared" si="26"/>
        <v>0.6003714216754013</v>
      </c>
      <c r="K227" s="16">
        <f t="shared" si="26"/>
        <v>0.6105438968263237</v>
      </c>
      <c r="L227" s="16">
        <f t="shared" si="26"/>
        <v>0.618161027365274</v>
      </c>
      <c r="M227" s="16">
        <f t="shared" si="26"/>
        <v>0.6244629053148925</v>
      </c>
    </row>
    <row r="228" spans="2:13" ht="14.25">
      <c r="B228" s="23">
        <v>24.1</v>
      </c>
      <c r="C228" s="16">
        <f t="shared" si="20"/>
        <v>0.49997536178941104</v>
      </c>
      <c r="D228" s="16">
        <f t="shared" si="26"/>
        <v>0.5147531791848611</v>
      </c>
      <c r="E228" s="16">
        <f t="shared" si="26"/>
        <v>0.5281752483583613</v>
      </c>
      <c r="F228" s="16">
        <f t="shared" si="26"/>
        <v>0.5403203228499059</v>
      </c>
      <c r="G228" s="16">
        <f t="shared" si="26"/>
        <v>0.5512671561994892</v>
      </c>
      <c r="H228" s="16">
        <f t="shared" si="26"/>
        <v>0.5656129774514238</v>
      </c>
      <c r="I228" s="16">
        <f t="shared" si="26"/>
        <v>0.5846471489780926</v>
      </c>
      <c r="J228" s="16">
        <f t="shared" si="26"/>
        <v>0.5986533614923215</v>
      </c>
      <c r="K228" s="16">
        <f t="shared" si="26"/>
        <v>0.6088621390565201</v>
      </c>
      <c r="L228" s="16">
        <f t="shared" si="26"/>
        <v>0.6165040057330975</v>
      </c>
      <c r="M228" s="16">
        <f t="shared" si="26"/>
        <v>0.6228094855844633</v>
      </c>
    </row>
    <row r="229" spans="2:13" ht="14.25">
      <c r="B229" s="23">
        <v>24.2</v>
      </c>
      <c r="C229" s="16">
        <f t="shared" si="20"/>
        <v>0.49820193635002197</v>
      </c>
      <c r="D229" s="16">
        <f t="shared" si="26"/>
        <v>0.5129672417045047</v>
      </c>
      <c r="E229" s="16">
        <f t="shared" si="26"/>
        <v>0.5263823424599672</v>
      </c>
      <c r="F229" s="16">
        <f t="shared" si="26"/>
        <v>0.538525379393497</v>
      </c>
      <c r="G229" s="16">
        <f t="shared" si="26"/>
        <v>0.5494744932821821</v>
      </c>
      <c r="H229" s="16">
        <f t="shared" si="26"/>
        <v>0.563830491356005</v>
      </c>
      <c r="I229" s="16">
        <f t="shared" si="26"/>
        <v>0.5828945339302283</v>
      </c>
      <c r="J229" s="16">
        <f t="shared" si="26"/>
        <v>0.5969384567581622</v>
      </c>
      <c r="K229" s="16">
        <f t="shared" si="26"/>
        <v>0.6071832094818019</v>
      </c>
      <c r="L229" s="16">
        <f t="shared" si="26"/>
        <v>0.6148497417431433</v>
      </c>
      <c r="M229" s="16">
        <f t="shared" si="26"/>
        <v>0.6211590031841813</v>
      </c>
    </row>
    <row r="230" spans="2:13" ht="14.25">
      <c r="B230" s="23">
        <v>24.3</v>
      </c>
      <c r="C230" s="16">
        <f t="shared" si="20"/>
        <v>0.4964362875734877</v>
      </c>
      <c r="D230" s="16">
        <f t="shared" si="26"/>
        <v>0.5111884129459223</v>
      </c>
      <c r="E230" s="16">
        <f t="shared" si="26"/>
        <v>0.5245959276430123</v>
      </c>
      <c r="F230" s="16">
        <f t="shared" si="26"/>
        <v>0.536736359112108</v>
      </c>
      <c r="G230" s="16">
        <f t="shared" si="26"/>
        <v>0.5476872348005597</v>
      </c>
      <c r="H230" s="16">
        <f t="shared" si="26"/>
        <v>0.5620527225356083</v>
      </c>
      <c r="I230" s="16">
        <f t="shared" si="26"/>
        <v>0.5811457286949322</v>
      </c>
      <c r="J230" s="16">
        <f t="shared" si="26"/>
        <v>0.5952267439549281</v>
      </c>
      <c r="K230" s="16">
        <f t="shared" si="26"/>
        <v>0.6055071346804446</v>
      </c>
      <c r="L230" s="16">
        <f t="shared" si="26"/>
        <v>0.6131982672363305</v>
      </c>
      <c r="M230" s="16">
        <f t="shared" si="26"/>
        <v>0.6195115079874346</v>
      </c>
    </row>
    <row r="231" spans="2:13" ht="14.25">
      <c r="B231" s="23">
        <v>24.4</v>
      </c>
      <c r="C231" s="16">
        <f t="shared" si="20"/>
        <v>0.4946787260142492</v>
      </c>
      <c r="D231" s="16">
        <f t="shared" si="26"/>
        <v>0.5094169584581243</v>
      </c>
      <c r="E231" s="16">
        <f t="shared" si="26"/>
        <v>0.5228162289280385</v>
      </c>
      <c r="F231" s="16">
        <f t="shared" si="26"/>
        <v>0.5349534508109798</v>
      </c>
      <c r="G231" s="16">
        <f t="shared" si="26"/>
        <v>0.5459055374939362</v>
      </c>
      <c r="H231" s="16">
        <f t="shared" si="26"/>
        <v>0.5602797870524353</v>
      </c>
      <c r="I231" s="16">
        <f t="shared" si="26"/>
        <v>0.5794007999656725</v>
      </c>
      <c r="J231" s="16">
        <f t="shared" si="26"/>
        <v>0.5935182612223784</v>
      </c>
      <c r="K231" s="16">
        <f t="shared" si="26"/>
        <v>0.6038339424942403</v>
      </c>
      <c r="L231" s="16">
        <f t="shared" si="26"/>
        <v>0.6115496154529452</v>
      </c>
      <c r="M231" s="16">
        <f t="shared" si="26"/>
        <v>0.6178670517701805</v>
      </c>
    </row>
    <row r="232" spans="2:13" ht="14.25">
      <c r="B232" s="23">
        <v>24.5</v>
      </c>
      <c r="C232" s="16">
        <f t="shared" si="20"/>
        <v>0.49292957518199676</v>
      </c>
      <c r="D232" s="16">
        <f t="shared" si="26"/>
        <v>0.507653154805453</v>
      </c>
      <c r="E232" s="16">
        <f t="shared" si="26"/>
        <v>0.5210434806234122</v>
      </c>
      <c r="F232" s="16">
        <f t="shared" si="26"/>
        <v>0.5331768510575439</v>
      </c>
      <c r="G232" s="16">
        <f t="shared" si="26"/>
        <v>0.5441295645295172</v>
      </c>
      <c r="H232" s="16">
        <f t="shared" si="26"/>
        <v>0.5585118057308325</v>
      </c>
      <c r="I232" s="16">
        <f t="shared" si="26"/>
        <v>0.5776598172292168</v>
      </c>
      <c r="J232" s="16">
        <f t="shared" si="26"/>
        <v>0.5918130483912815</v>
      </c>
      <c r="K232" s="16">
        <f t="shared" si="26"/>
        <v>0.602163662055611</v>
      </c>
      <c r="L232" s="16">
        <f t="shared" si="26"/>
        <v>0.60990382106079</v>
      </c>
      <c r="M232" s="16">
        <f t="shared" si="26"/>
        <v>0.616225688245403</v>
      </c>
    </row>
    <row r="233" spans="2:13" ht="14.25">
      <c r="B233" s="23">
        <v>24.6</v>
      </c>
      <c r="C233" s="16">
        <f t="shared" si="20"/>
        <v>0.49118917172227106</v>
      </c>
      <c r="D233" s="16">
        <f t="shared" si="26"/>
        <v>0.505897289723367</v>
      </c>
      <c r="E233" s="16">
        <f t="shared" si="26"/>
        <v>0.5192779264589086</v>
      </c>
      <c r="F233" s="16">
        <f t="shared" si="26"/>
        <v>0.5314067642952995</v>
      </c>
      <c r="G233" s="16">
        <f t="shared" si="26"/>
        <v>0.5423594855989434</v>
      </c>
      <c r="H233" s="16">
        <f t="shared" si="26"/>
        <v>0.5567489042320168</v>
      </c>
      <c r="I233" s="16">
        <f t="shared" si="26"/>
        <v>0.5759228528141229</v>
      </c>
      <c r="J233" s="16">
        <f t="shared" si="26"/>
        <v>0.5901111470166751</v>
      </c>
      <c r="K233" s="16">
        <f t="shared" si="26"/>
        <v>0.6004963238147312</v>
      </c>
      <c r="L233" s="16">
        <f t="shared" si="26"/>
        <v>0.6082609201833485</v>
      </c>
      <c r="M233" s="16">
        <f t="shared" si="26"/>
        <v>0.6145874730975847</v>
      </c>
    </row>
    <row r="234" spans="2:13" ht="14.25">
      <c r="B234" s="23">
        <v>24.7</v>
      </c>
      <c r="C234" s="16">
        <f t="shared" si="20"/>
        <v>0.4894578655970756</v>
      </c>
      <c r="D234" s="16">
        <f t="shared" si="26"/>
        <v>0.5041496622742329</v>
      </c>
      <c r="E234" s="16">
        <f t="shared" si="26"/>
        <v>0.5175198197193006</v>
      </c>
      <c r="F234" s="16">
        <f t="shared" si="26"/>
        <v>0.5296434029576965</v>
      </c>
      <c r="G234" s="16">
        <f t="shared" si="26"/>
        <v>0.5405954770148385</v>
      </c>
      <c r="H234" s="16">
        <f t="shared" si="26"/>
        <v>0.5549912131288018</v>
      </c>
      <c r="I234" s="16">
        <f t="shared" si="26"/>
        <v>0.5741899819392234</v>
      </c>
      <c r="J234" s="16">
        <f t="shared" si="26"/>
        <v>0.5884126004111149</v>
      </c>
      <c r="K234" s="16">
        <f t="shared" si="26"/>
        <v>0.5988319595666296</v>
      </c>
      <c r="L234" s="16">
        <f t="shared" si="26"/>
        <v>0.6066209504279213</v>
      </c>
      <c r="M234" s="16">
        <f t="shared" si="26"/>
        <v>0.6129524640171433</v>
      </c>
    </row>
    <row r="235" spans="2:13" ht="14.25">
      <c r="B235" s="23">
        <v>24.8</v>
      </c>
      <c r="C235" s="16">
        <f t="shared" si="20"/>
        <v>0.4877360202654828</v>
      </c>
      <c r="D235" s="16">
        <f t="shared" si="26"/>
        <v>0.5024105830031133</v>
      </c>
      <c r="E235" s="16">
        <f t="shared" si="26"/>
        <v>0.515769423377946</v>
      </c>
      <c r="F235" s="16">
        <f t="shared" si="26"/>
        <v>0.5278869875820152</v>
      </c>
      <c r="G235" s="16">
        <f t="shared" si="26"/>
        <v>0.5388377218073557</v>
      </c>
      <c r="H235" s="16">
        <f t="shared" si="26"/>
        <v>0.5532388679803251</v>
      </c>
      <c r="I235" s="16">
        <f t="shared" si="26"/>
        <v>0.572461282762118</v>
      </c>
      <c r="J235" s="16">
        <f t="shared" si="26"/>
        <v>0.5867174536779332</v>
      </c>
      <c r="K235" s="16">
        <f t="shared" si="26"/>
        <v>0.5971706024783089</v>
      </c>
      <c r="L235" s="16">
        <f t="shared" si="26"/>
        <v>0.6049839509137842</v>
      </c>
      <c r="M235" s="16">
        <f t="shared" si="26"/>
        <v>0.6113207207348977</v>
      </c>
    </row>
    <row r="236" spans="2:13" ht="14.25">
      <c r="B236" s="23">
        <v>24.9</v>
      </c>
      <c r="C236" s="16">
        <f t="shared" si="20"/>
        <v>0.4860240128642533</v>
      </c>
      <c r="D236" s="16">
        <f t="shared" si="26"/>
        <v>0.5006803740935658</v>
      </c>
      <c r="E236" s="16">
        <f t="shared" si="26"/>
        <v>0.5140270102303833</v>
      </c>
      <c r="F236" s="16">
        <f t="shared" si="26"/>
        <v>0.5261377469232553</v>
      </c>
      <c r="G236" s="16">
        <f t="shared" si="26"/>
        <v>0.5370864098207314</v>
      </c>
      <c r="H236" s="16">
        <f t="shared" si="26"/>
        <v>0.5514920094067799</v>
      </c>
      <c r="I236" s="16">
        <f t="shared" si="26"/>
        <v>0.5707368364276648</v>
      </c>
      <c r="J236" s="16">
        <f t="shared" si="26"/>
        <v>0.5850257537444958</v>
      </c>
      <c r="K236" s="16">
        <f t="shared" si="26"/>
        <v>0.5955122871158582</v>
      </c>
      <c r="L236" s="16">
        <f t="shared" si="26"/>
        <v>0.603349962300338</v>
      </c>
      <c r="M236" s="16">
        <f t="shared" si="26"/>
        <v>0.6096923050565204</v>
      </c>
    </row>
    <row r="237" spans="2:13" ht="14.25">
      <c r="B237" s="23">
        <v>25</v>
      </c>
      <c r="C237" s="16">
        <f t="shared" si="20"/>
        <v>0.48432223438842015</v>
      </c>
      <c r="D237" s="16">
        <f aca="true" t="shared" si="27" ref="D237:M251">(-0.00000000001202792*$B237^5+0.0000000009436018*$B237^4-0.00000002401686*$B237^3+0.0000001292765*$B237^2+0.000002349353*$B237-0.000006769376)*D$10^3+(0.0000000009874728*$B237^5-0.00000007960912*$B237^4+0.000002243871*$B237^3-0.00002208887*$B237^2-0.00002414301*$B237+0.0001978731)*D$10^2+(-0.00000002368327*$B237^5+0.000001943117*$B237^4-0.00005766112*$B237^3+0.0006794402*$B237^2-0.001382507*$B237-0.0006504636)*D$10+(0.0000001988237*$B237^5-0.00001685939*$B237^4+0.0005352568*$B237^3-0.007333496*$B237^2+0.01209129*$B237+1.012671)</f>
        <v>0.49895936952341013</v>
      </c>
      <c r="E237" s="16">
        <f t="shared" si="27"/>
        <v>0.5122928630278997</v>
      </c>
      <c r="F237" s="16">
        <f t="shared" si="27"/>
        <v>0.5243959180679982</v>
      </c>
      <c r="G237" s="16">
        <f t="shared" si="27"/>
        <v>0.5353417378098154</v>
      </c>
      <c r="H237" s="16">
        <f t="shared" si="27"/>
        <v>0.5497507831641277</v>
      </c>
      <c r="I237" s="16">
        <f t="shared" si="27"/>
        <v>0.5690167271164583</v>
      </c>
      <c r="J237" s="16">
        <f t="shared" si="27"/>
        <v>0.5833375493954506</v>
      </c>
      <c r="K237" s="16">
        <f t="shared" si="27"/>
        <v>0.5938570494715648</v>
      </c>
      <c r="L237" s="16">
        <f t="shared" si="27"/>
        <v>0.6017190268152615</v>
      </c>
      <c r="M237" s="16">
        <f t="shared" si="27"/>
        <v>0.608067280897001</v>
      </c>
    </row>
    <row r="238" spans="2:13" ht="14.25">
      <c r="B238" s="23">
        <v>25.1</v>
      </c>
      <c r="C238" s="16">
        <f t="shared" si="20"/>
        <v>0.4826310898719231</v>
      </c>
      <c r="D238" s="16">
        <f t="shared" si="27"/>
        <v>0.49724791522054107</v>
      </c>
      <c r="E238" s="16">
        <f t="shared" si="27"/>
        <v>0.5105672746111394</v>
      </c>
      <c r="F238" s="16">
        <f t="shared" si="27"/>
        <v>0.5226617465483074</v>
      </c>
      <c r="G238" s="16">
        <f t="shared" si="27"/>
        <v>0.533603909536635</v>
      </c>
      <c r="H238" s="16">
        <f t="shared" si="27"/>
        <v>0.5480153402188396</v>
      </c>
      <c r="I238" s="16">
        <f t="shared" si="27"/>
        <v>0.5673010420933292</v>
      </c>
      <c r="J238" s="16">
        <f t="shared" si="27"/>
        <v>0.5816528913059877</v>
      </c>
      <c r="K238" s="16">
        <f t="shared" si="27"/>
        <v>0.5922049269910267</v>
      </c>
      <c r="L238" s="16">
        <f t="shared" si="27"/>
        <v>0.6000911882826573</v>
      </c>
      <c r="M238" s="16">
        <f t="shared" si="27"/>
        <v>0.6064457143150912</v>
      </c>
    </row>
    <row r="239" spans="2:13" ht="14.25">
      <c r="B239" s="23">
        <v>25.2</v>
      </c>
      <c r="C239" s="16">
        <f t="shared" si="20"/>
        <v>0.4809509985682098</v>
      </c>
      <c r="D239" s="16">
        <f t="shared" si="27"/>
        <v>0.4955463692187126</v>
      </c>
      <c r="E239" s="16">
        <f t="shared" si="27"/>
        <v>0.5088505480436883</v>
      </c>
      <c r="F239" s="16">
        <f t="shared" si="27"/>
        <v>0.5209354864556077</v>
      </c>
      <c r="G239" s="16">
        <f t="shared" si="27"/>
        <v>0.5318731358669417</v>
      </c>
      <c r="H239" s="16">
        <f t="shared" si="27"/>
        <v>0.5462858368226247</v>
      </c>
      <c r="I239" s="16">
        <f t="shared" si="27"/>
        <v>0.5655898717558385</v>
      </c>
      <c r="J239" s="16">
        <f t="shared" si="27"/>
        <v>0.5799718320751052</v>
      </c>
      <c r="K239" s="16">
        <f t="shared" si="27"/>
        <v>0.5905559586002808</v>
      </c>
      <c r="L239" s="16">
        <f t="shared" si="27"/>
        <v>0.5984664921512215</v>
      </c>
      <c r="M239" s="16">
        <f t="shared" si="27"/>
        <v>0.6048276735477833</v>
      </c>
    </row>
    <row r="240" spans="2:13" ht="14.25">
      <c r="B240" s="23">
        <v>25.3</v>
      </c>
      <c r="C240" s="16">
        <f t="shared" si="20"/>
        <v>0.4792823941308337</v>
      </c>
      <c r="D240" s="16">
        <f t="shared" si="27"/>
        <v>0.4938551018133153</v>
      </c>
      <c r="E240" s="16">
        <f t="shared" si="27"/>
        <v>0.5071429967456488</v>
      </c>
      <c r="F240" s="16">
        <f t="shared" si="27"/>
        <v>0.5192174005545521</v>
      </c>
      <c r="G240" s="16">
        <f t="shared" si="27"/>
        <v>0.5301496348667434</v>
      </c>
      <c r="H240" s="16">
        <f t="shared" si="27"/>
        <v>0.5445624345871407</v>
      </c>
      <c r="I240" s="16">
        <f t="shared" si="27"/>
        <v>0.5638833096827475</v>
      </c>
      <c r="J240" s="16">
        <f t="shared" si="27"/>
        <v>0.5782944262588416</v>
      </c>
      <c r="K240" s="16">
        <f t="shared" si="27"/>
        <v>0.5889101847328921</v>
      </c>
      <c r="L240" s="16">
        <f t="shared" si="27"/>
        <v>0.5968449855223679</v>
      </c>
      <c r="M240" s="16">
        <f t="shared" si="27"/>
        <v>0.6032132290447378</v>
      </c>
    </row>
    <row r="241" spans="2:13" ht="14.25">
      <c r="B241" s="23">
        <v>25.4</v>
      </c>
      <c r="C241" s="16">
        <f aca="true" t="shared" si="28" ref="C241:C285">(-0.00000000001202792*$B241^5+0.0000000009436018*$B241^4-0.00000002401686*$B241^3+0.0000001292765*$B241^2+0.000002349353*$B241-0.000006769376)*C$10^3+(0.0000000009874728*$B241^5-0.00000007960912*$B241^4+0.000002243871*$B241^3-0.00002208887*$B241^2-0.00002414301*$B241+0.0001978731)*C$10^2+(-0.00000002368327*$B241^5+0.000001943117*$B241^4-0.00005766112*$B241^3+0.0006794402*$B241^2-0.001382507*$B241-0.0006504636)*C$10+(0.0000001988237*$B241^5-0.00001685939*$B241^4+0.0005352568*$B241^3-0.007333496*$B241^2+0.01209129*$B241+1.012671)</f>
        <v>0.4776257247940756</v>
      </c>
      <c r="D241" s="16">
        <f t="shared" si="27"/>
        <v>0.49217449571717964</v>
      </c>
      <c r="E241" s="16">
        <f t="shared" si="27"/>
        <v>0.5054449446272411</v>
      </c>
      <c r="F241" s="16">
        <f t="shared" si="27"/>
        <v>0.5175077603969173</v>
      </c>
      <c r="G241" s="16">
        <f t="shared" si="27"/>
        <v>0.5284336318988654</v>
      </c>
      <c r="H241" s="16">
        <f t="shared" si="27"/>
        <v>0.5428453005587354</v>
      </c>
      <c r="I241" s="16">
        <f t="shared" si="27"/>
        <v>0.5621814526825231</v>
      </c>
      <c r="J241" s="16">
        <f t="shared" si="27"/>
        <v>0.57662073040355</v>
      </c>
      <c r="K241" s="16">
        <f t="shared" si="27"/>
        <v>0.5872676473570858</v>
      </c>
      <c r="L241" s="16">
        <f t="shared" si="27"/>
        <v>0.5952267171784003</v>
      </c>
      <c r="M241" s="16">
        <f t="shared" si="27"/>
        <v>0.6016024535027631</v>
      </c>
    </row>
    <row r="242" spans="2:13" ht="14.25">
      <c r="B242" s="23">
        <v>25.5</v>
      </c>
      <c r="C242" s="16">
        <f t="shared" si="28"/>
        <v>0.4759814535535457</v>
      </c>
      <c r="D242" s="16">
        <f t="shared" si="27"/>
        <v>0.49050494621635926</v>
      </c>
      <c r="E242" s="16">
        <f t="shared" si="27"/>
        <v>0.5037567262223863</v>
      </c>
      <c r="F242" s="16">
        <f t="shared" si="27"/>
        <v>0.5158068464354805</v>
      </c>
      <c r="G242" s="16">
        <f t="shared" si="27"/>
        <v>0.526725359719495</v>
      </c>
      <c r="H242" s="16">
        <f t="shared" si="27"/>
        <v>0.5411346072931721</v>
      </c>
      <c r="I242" s="16">
        <f t="shared" si="27"/>
        <v>0.5604844008418266</v>
      </c>
      <c r="J242" s="16">
        <f t="shared" si="27"/>
        <v>0.5749508030791541</v>
      </c>
      <c r="K242" s="16">
        <f t="shared" si="27"/>
        <v>0.585628390002865</v>
      </c>
      <c r="L242" s="16">
        <f t="shared" si="27"/>
        <v>0.5936117376106693</v>
      </c>
      <c r="M242" s="16">
        <f t="shared" si="27"/>
        <v>0.599995421900277</v>
      </c>
    </row>
    <row r="243" spans="2:13" ht="14.25">
      <c r="B243" s="23">
        <v>25.6</v>
      </c>
      <c r="C243" s="16">
        <f t="shared" si="28"/>
        <v>0.474350058346799</v>
      </c>
      <c r="D243" s="16">
        <f t="shared" si="27"/>
        <v>0.4888468613259265</v>
      </c>
      <c r="E243" s="16">
        <f t="shared" si="27"/>
        <v>0.5020786868222986</v>
      </c>
      <c r="F243" s="16">
        <f t="shared" si="27"/>
        <v>0.5141149481379035</v>
      </c>
      <c r="G243" s="16">
        <f t="shared" si="27"/>
        <v>0.5250250585747291</v>
      </c>
      <c r="H243" s="16">
        <f t="shared" si="27"/>
        <v>0.5394305329303551</v>
      </c>
      <c r="I243" s="16">
        <f t="shared" si="27"/>
        <v>0.5587922575739991</v>
      </c>
      <c r="J243" s="16">
        <f t="shared" si="27"/>
        <v>0.5732847049123978</v>
      </c>
      <c r="K243" s="16">
        <f t="shared" si="27"/>
        <v>0.583992457789114</v>
      </c>
      <c r="L243" s="16">
        <f t="shared" si="27"/>
        <v>0.5920000990477103</v>
      </c>
      <c r="M243" s="16">
        <f t="shared" si="27"/>
        <v>0.5983922115317496</v>
      </c>
    </row>
    <row r="244" spans="2:13" ht="14.25">
      <c r="B244" s="23">
        <v>25.7</v>
      </c>
      <c r="C244" s="16">
        <f t="shared" si="28"/>
        <v>0.4727320322339319</v>
      </c>
      <c r="D244" s="16">
        <f t="shared" si="27"/>
        <v>0.48720066194574924</v>
      </c>
      <c r="E244" s="16">
        <f t="shared" si="27"/>
        <v>0.5004111826090603</v>
      </c>
      <c r="F244" s="16">
        <f t="shared" si="27"/>
        <v>0.5124323641006012</v>
      </c>
      <c r="G244" s="16">
        <f t="shared" si="27"/>
        <v>0.5233329762971087</v>
      </c>
      <c r="H244" s="16">
        <f t="shared" si="27"/>
        <v>0.5377332612690433</v>
      </c>
      <c r="I244" s="16">
        <f t="shared" si="27"/>
        <v>0.5571051296675337</v>
      </c>
      <c r="J244" s="16">
        <f t="shared" si="27"/>
        <v>0.5716224986200797</v>
      </c>
      <c r="K244" s="16">
        <f t="shared" si="27"/>
        <v>0.5823598974506887</v>
      </c>
      <c r="L244" s="16">
        <f t="shared" si="27"/>
        <v>0.590391855483368</v>
      </c>
      <c r="M244" s="16">
        <f t="shared" si="27"/>
        <v>0.5967929020421252</v>
      </c>
    </row>
    <row r="245" spans="2:13" ht="14.25">
      <c r="B245" s="23">
        <v>25.8</v>
      </c>
      <c r="C245" s="16">
        <f t="shared" si="28"/>
        <v>0.47112788357820085</v>
      </c>
      <c r="D245" s="16">
        <f t="shared" si="27"/>
        <v>0.48556678201629355</v>
      </c>
      <c r="E245" s="16">
        <f t="shared" si="27"/>
        <v>0.49875458078922463</v>
      </c>
      <c r="F245" s="16">
        <f t="shared" si="27"/>
        <v>0.5107594021626403</v>
      </c>
      <c r="G245" s="16">
        <f t="shared" si="27"/>
        <v>0.5216493684021866</v>
      </c>
      <c r="H245" s="16">
        <f t="shared" si="27"/>
        <v>0.5360429818416018</v>
      </c>
      <c r="I245" s="16">
        <f t="shared" si="27"/>
        <v>0.5554231273346</v>
      </c>
      <c r="J245" s="16">
        <f t="shared" si="27"/>
        <v>0.5699642490423553</v>
      </c>
      <c r="K245" s="16">
        <f t="shared" si="27"/>
        <v>0.5807307573655879</v>
      </c>
      <c r="L245" s="16">
        <f t="shared" si="27"/>
        <v>0.588787062705018</v>
      </c>
      <c r="M245" s="16">
        <f t="shared" si="27"/>
        <v>0.5951975754613661</v>
      </c>
    </row>
    <row r="246" spans="2:13" ht="14.25">
      <c r="B246" s="23">
        <v>25.9</v>
      </c>
      <c r="C246" s="16">
        <f t="shared" si="28"/>
        <v>0.4695381362266299</v>
      </c>
      <c r="D246" s="16">
        <f t="shared" si="27"/>
        <v>0.48394566867440847</v>
      </c>
      <c r="E246" s="16">
        <f t="shared" si="27"/>
        <v>0.4971092597273975</v>
      </c>
      <c r="F246" s="16">
        <f t="shared" si="27"/>
        <v>0.5090963795196104</v>
      </c>
      <c r="G246" s="16">
        <f t="shared" si="27"/>
        <v>0.5199744981850606</v>
      </c>
      <c r="H246" s="16">
        <f t="shared" si="27"/>
        <v>0.5343598899887105</v>
      </c>
      <c r="I246" s="16">
        <f t="shared" si="27"/>
        <v>0.5537463642595047</v>
      </c>
      <c r="J246" s="16">
        <f t="shared" si="27"/>
        <v>0.5683100231759537</v>
      </c>
      <c r="K246" s="16">
        <f t="shared" si="27"/>
        <v>0.579105087582018</v>
      </c>
      <c r="L246" s="16">
        <f t="shared" si="27"/>
        <v>0.5871857783216581</v>
      </c>
      <c r="M246" s="16">
        <f t="shared" si="27"/>
        <v>0.5936063162388346</v>
      </c>
    </row>
    <row r="247" spans="2:13" ht="14.25">
      <c r="B247" s="23">
        <v>26</v>
      </c>
      <c r="C247" s="16">
        <f t="shared" si="28"/>
        <v>0.46796332969061305</v>
      </c>
      <c r="D247" s="16">
        <f t="shared" si="27"/>
        <v>0.482337782409112</v>
      </c>
      <c r="E247" s="16">
        <f t="shared" si="27"/>
        <v>0.4954756090798219</v>
      </c>
      <c r="F247" s="16">
        <f t="shared" si="27"/>
        <v>0.5074436228375048</v>
      </c>
      <c r="G247" s="16">
        <f t="shared" si="27"/>
        <v>0.518308636816923</v>
      </c>
      <c r="H247" s="16">
        <f t="shared" si="27"/>
        <v>0.5326841869340959</v>
      </c>
      <c r="I247" s="16">
        <f t="shared" si="27"/>
        <v>0.5520749576471907</v>
      </c>
      <c r="J247" s="16">
        <f t="shared" si="27"/>
        <v>0.5666598902074481</v>
      </c>
      <c r="K247" s="16">
        <f t="shared" si="27"/>
        <v>0.5774829398455266</v>
      </c>
      <c r="L247" s="16">
        <f t="shared" si="27"/>
        <v>0.5855880617920849</v>
      </c>
      <c r="M247" s="16">
        <f t="shared" si="27"/>
        <v>0.5920192112777818</v>
      </c>
    </row>
    <row r="248" spans="2:13" ht="14.25">
      <c r="B248" s="23">
        <v>26.1</v>
      </c>
      <c r="C248" s="16">
        <f t="shared" si="28"/>
        <v>0.46640401932653625</v>
      </c>
      <c r="D248" s="16">
        <f t="shared" si="27"/>
        <v>0.4807435972173924</v>
      </c>
      <c r="E248" s="16">
        <f t="shared" si="27"/>
        <v>0.4938540299279775</v>
      </c>
      <c r="F248" s="16">
        <f t="shared" si="27"/>
        <v>0.5058014683666118</v>
      </c>
      <c r="G248" s="16">
        <f t="shared" si="27"/>
        <v>0.5166520634416155</v>
      </c>
      <c r="H248" s="16">
        <f t="shared" si="27"/>
        <v>0.5310160798592642</v>
      </c>
      <c r="I248" s="16">
        <f t="shared" si="27"/>
        <v>0.5504090282717293</v>
      </c>
      <c r="J248" s="16">
        <f t="shared" si="27"/>
        <v>0.5650139215465106</v>
      </c>
      <c r="K248" s="16">
        <f t="shared" si="27"/>
        <v>0.5758643676261122</v>
      </c>
      <c r="L248" s="16">
        <f t="shared" si="27"/>
        <v>0.5839939744530375</v>
      </c>
      <c r="M248" s="16">
        <f t="shared" si="27"/>
        <v>0.5904363499697903</v>
      </c>
    </row>
    <row r="249" spans="2:13" ht="14.25">
      <c r="B249" s="23">
        <v>26.2</v>
      </c>
      <c r="C249" s="16">
        <f t="shared" si="28"/>
        <v>0.464860776516366</v>
      </c>
      <c r="D249" s="16">
        <f t="shared" si="27"/>
        <v>0.4791636007599783</v>
      </c>
      <c r="E249" s="16">
        <f t="shared" si="27"/>
        <v>0.4922449349121494</v>
      </c>
      <c r="F249" s="16">
        <f t="shared" si="27"/>
        <v>0.5041702620553771</v>
      </c>
      <c r="G249" s="16">
        <f t="shared" si="27"/>
        <v>0.5150050652721596</v>
      </c>
      <c r="H249" s="16">
        <f t="shared" si="27"/>
        <v>0.5293557819782128</v>
      </c>
      <c r="I249" s="16">
        <f t="shared" si="27"/>
        <v>0.5487487005247966</v>
      </c>
      <c r="J249" s="16">
        <f t="shared" si="27"/>
        <v>0.5633721908591602</v>
      </c>
      <c r="K249" s="16">
        <f t="shared" si="27"/>
        <v>0.5742494261453349</v>
      </c>
      <c r="L249" s="16">
        <f t="shared" si="27"/>
        <v>0.582403579547352</v>
      </c>
      <c r="M249" s="16">
        <f t="shared" si="27"/>
        <v>0.5888578242292428</v>
      </c>
    </row>
    <row r="250" spans="2:13" ht="14.25">
      <c r="B250" s="23">
        <v>26.3</v>
      </c>
      <c r="C250" s="16">
        <f t="shared" si="28"/>
        <v>0.4633341888482783</v>
      </c>
      <c r="D250" s="16">
        <f t="shared" si="27"/>
        <v>0.47759829451715047</v>
      </c>
      <c r="E250" s="16">
        <f t="shared" si="27"/>
        <v>0.49064874836503913</v>
      </c>
      <c r="F250" s="16">
        <f t="shared" si="27"/>
        <v>0.50255035966431</v>
      </c>
      <c r="G250" s="16">
        <f t="shared" si="27"/>
        <v>0.5133679376873285</v>
      </c>
      <c r="H250" s="16">
        <f t="shared" si="27"/>
        <v>0.5277035126121827</v>
      </c>
      <c r="I250" s="16">
        <f t="shared" si="27"/>
        <v>0.5470941024641899</v>
      </c>
      <c r="J250" s="16">
        <f t="shared" si="27"/>
        <v>0.561734774101043</v>
      </c>
      <c r="K250" s="16">
        <f t="shared" si="27"/>
        <v>0.5726381724034535</v>
      </c>
      <c r="L250" s="16">
        <f t="shared" si="27"/>
        <v>0.5808169422521331</v>
      </c>
      <c r="M250" s="16">
        <f t="shared" si="27"/>
        <v>0.5872837285277931</v>
      </c>
    </row>
    <row r="251" spans="2:13" ht="14.25">
      <c r="B251" s="23">
        <v>26.4</v>
      </c>
      <c r="C251" s="16">
        <f t="shared" si="28"/>
        <v>0.46182486029725556</v>
      </c>
      <c r="D251" s="16">
        <f t="shared" si="27"/>
        <v>0.47604819394451436</v>
      </c>
      <c r="E251" s="16">
        <f t="shared" si="27"/>
        <v>0.4890659064453322</v>
      </c>
      <c r="F251" s="16">
        <f t="shared" si="27"/>
        <v>0.5009421268798393</v>
      </c>
      <c r="G251" s="16">
        <f t="shared" si="27"/>
        <v>0.5117409843281661</v>
      </c>
      <c r="H251" s="16">
        <f t="shared" si="27"/>
        <v>0.5260594972643529</v>
      </c>
      <c r="I251" s="16">
        <f t="shared" si="27"/>
        <v>0.545445365862275</v>
      </c>
      <c r="J251" s="16">
        <f t="shared" si="27"/>
        <v>0.5601017495506415</v>
      </c>
      <c r="K251" s="16">
        <f t="shared" si="27"/>
        <v>0.5710306652064883</v>
      </c>
      <c r="L251" s="16">
        <f t="shared" si="27"/>
        <v>0.5792341297068515</v>
      </c>
      <c r="M251" s="16">
        <f t="shared" si="27"/>
        <v>0.5857141599287667</v>
      </c>
    </row>
    <row r="252" spans="2:13" ht="14.25">
      <c r="B252" s="23">
        <v>26.5</v>
      </c>
      <c r="C252" s="16">
        <f t="shared" si="28"/>
        <v>0.4603334114056932</v>
      </c>
      <c r="D252" s="16">
        <f aca="true" t="shared" si="29" ref="D252:K252">(-0.00000000001202792*$B252^5+0.0000000009436018*$B252^4-0.00000002401686*$B252^3+0.0000001292765*$B252^2+0.000002349353*$B252-0.000006769376)*D$10^3+(0.0000000009874728*$B252^5-0.00000007960912*$B252^4+0.000002243871*$B252^3-0.00002208887*$B252^2-0.00002414301*$B252+0.0001978731)*D$10^2+(-0.00000002368327*$B252^5+0.000001943117*$B252^4-0.00005766112*$B252^3+0.0006794402*$B252^2-0.001382507*$B252-0.0006504636)*D$10+(0.0000001988237*$B252^5-0.00001685939*$B252^4+0.0005352568*$B252^3-0.007333496*$B252^2+0.01209129*$B252+1.012671)</f>
        <v>0.47451382862879476</v>
      </c>
      <c r="E252" s="16">
        <f t="shared" si="29"/>
        <v>0.4874968572712956</v>
      </c>
      <c r="F252" s="16">
        <f t="shared" si="29"/>
        <v>0.4993459394282105</v>
      </c>
      <c r="G252" s="16">
        <f t="shared" si="29"/>
        <v>0.5101245171945543</v>
      </c>
      <c r="H252" s="16">
        <f t="shared" si="29"/>
        <v>0.5244239676945939</v>
      </c>
      <c r="I252" s="16">
        <f t="shared" si="29"/>
        <v>0.5438026262545136</v>
      </c>
      <c r="J252" s="16">
        <f t="shared" si="29"/>
        <v>0.558473197842576</v>
      </c>
      <c r="K252" s="16">
        <f t="shared" si="29"/>
        <v>0.5694269651933871</v>
      </c>
      <c r="L252" s="16">
        <f aca="true" t="shared" si="30" ref="D252:M278">(-0.00000000001202792*$B252^5+0.0000000009436018*$B252^4-0.00000002401686*$B252^3+0.0000001292765*$B252^2+0.000002349353*$B252-0.000006769376)*L$10^3+(0.0000000009874728*$B252^5-0.00000007960912*$B252^4+0.000002243871*$B252^3-0.00002208887*$B252^2-0.00002414301*$B252+0.0001978731)*L$10^2+(-0.00000002368327*$B252^5+0.000001943117*$B252^4-0.00005766112*$B252^3+0.0006794402*$B252^2-0.001382507*$B252-0.0006504636)*L$10+(0.0000001988237*$B252^5-0.00001685939*$B252^4+0.0005352568*$B252^3-0.007333496*$B252^2+0.01209129*$B252+1.012671)</f>
        <v>0.5776552110415529</v>
      </c>
      <c r="M252" s="16">
        <f t="shared" si="30"/>
        <v>0.5841492181216799</v>
      </c>
    </row>
    <row r="253" spans="2:13" ht="14.25">
      <c r="B253" s="23">
        <v>26.6</v>
      </c>
      <c r="C253" s="16">
        <f t="shared" si="28"/>
        <v>0.45886047946401864</v>
      </c>
      <c r="D253" s="16">
        <f t="shared" si="30"/>
        <v>0.47299574244363013</v>
      </c>
      <c r="E253" s="16">
        <f t="shared" si="30"/>
        <v>0.48594206105436705</v>
      </c>
      <c r="F253" s="16">
        <f t="shared" si="30"/>
        <v>0.4977621831893636</v>
      </c>
      <c r="G253" s="16">
        <f t="shared" si="30"/>
        <v>0.5085188567417538</v>
      </c>
      <c r="H253" s="16">
        <f t="shared" si="30"/>
        <v>0.5227971619941834</v>
      </c>
      <c r="I253" s="16">
        <f t="shared" si="30"/>
        <v>0.5421660229879348</v>
      </c>
      <c r="J253" s="16">
        <f t="shared" si="30"/>
        <v>0.5568492020008389</v>
      </c>
      <c r="K253" s="16">
        <f t="shared" si="30"/>
        <v>0.5678271348631162</v>
      </c>
      <c r="L253" s="16">
        <f t="shared" si="30"/>
        <v>0.5760802574049878</v>
      </c>
      <c r="M253" s="16">
        <f t="shared" si="30"/>
        <v>0.5825890054566747</v>
      </c>
    </row>
    <row r="254" spans="2:13" ht="14.25">
      <c r="B254" s="23">
        <v>26.7</v>
      </c>
      <c r="C254" s="16">
        <f t="shared" si="28"/>
        <v>0.45740671869129723</v>
      </c>
      <c r="D254" s="16">
        <f t="shared" si="30"/>
        <v>0.47149449370536184</v>
      </c>
      <c r="E254" s="16">
        <f t="shared" si="30"/>
        <v>0.48440199023274383</v>
      </c>
      <c r="F254" s="16">
        <f t="shared" si="30"/>
        <v>0.496191254310817</v>
      </c>
      <c r="G254" s="16">
        <f t="shared" si="30"/>
        <v>0.506924331976955</v>
      </c>
      <c r="H254" s="16">
        <f t="shared" si="30"/>
        <v>0.5211793246605384</v>
      </c>
      <c r="I254" s="16">
        <f t="shared" si="30"/>
        <v>0.5405356992696291</v>
      </c>
      <c r="J254" s="16">
        <f t="shared" si="30"/>
        <v>0.555229847472053</v>
      </c>
      <c r="K254" s="16">
        <f t="shared" si="30"/>
        <v>0.5662312386017742</v>
      </c>
      <c r="L254" s="16">
        <f t="shared" si="30"/>
        <v>0.5745093419927566</v>
      </c>
      <c r="M254" s="16">
        <f t="shared" si="30"/>
        <v>0.5810336269789644</v>
      </c>
    </row>
    <row r="255" spans="2:13" ht="14.25">
      <c r="B255" s="23">
        <v>26.8</v>
      </c>
      <c r="C255" s="16">
        <f t="shared" si="28"/>
        <v>0.455972800415828</v>
      </c>
      <c r="D255" s="16">
        <f t="shared" si="30"/>
        <v>0.4700106553288109</v>
      </c>
      <c r="E255" s="16">
        <f t="shared" si="30"/>
        <v>0.48287712960495827</v>
      </c>
      <c r="F255" s="16">
        <f t="shared" si="30"/>
        <v>0.49463355932153674</v>
      </c>
      <c r="G255" s="16">
        <f t="shared" si="30"/>
        <v>0.5053412805558131</v>
      </c>
      <c r="H255" s="16">
        <f t="shared" si="30"/>
        <v>0.5195707066719318</v>
      </c>
      <c r="I255" s="16">
        <f t="shared" si="30"/>
        <v>0.5389118022152304</v>
      </c>
      <c r="J255" s="16">
        <f t="shared" si="30"/>
        <v>0.5536152221587247</v>
      </c>
      <c r="K255" s="16">
        <f t="shared" si="30"/>
        <v>0.564639342709707</v>
      </c>
      <c r="L255" s="16">
        <f t="shared" si="30"/>
        <v>0.5729425400754691</v>
      </c>
      <c r="M255" s="16">
        <f t="shared" si="30"/>
        <v>0.5794831904633037</v>
      </c>
    </row>
    <row r="256" spans="2:13" ht="14.25">
      <c r="B256" s="23">
        <v>26.9</v>
      </c>
      <c r="C256" s="16">
        <f t="shared" si="28"/>
        <v>0.45455941325577026</v>
      </c>
      <c r="D256" s="16">
        <f t="shared" si="30"/>
        <v>0.468544814983085</v>
      </c>
      <c r="E256" s="16">
        <f t="shared" si="30"/>
        <v>0.48136797646348195</v>
      </c>
      <c r="F256" s="16">
        <f t="shared" si="30"/>
        <v>0.493089515245833</v>
      </c>
      <c r="G256" s="16">
        <f t="shared" si="30"/>
        <v>0.50377004887901</v>
      </c>
      <c r="H256" s="16">
        <f t="shared" si="30"/>
        <v>0.5179715655622312</v>
      </c>
      <c r="I256" s="16">
        <f t="shared" si="30"/>
        <v>0.5372944828974138</v>
      </c>
      <c r="J256" s="16">
        <f t="shared" si="30"/>
        <v>0.5520054164525033</v>
      </c>
      <c r="K256" s="16">
        <f t="shared" si="30"/>
        <v>0.5630515154286222</v>
      </c>
      <c r="L256" s="16">
        <f t="shared" si="30"/>
        <v>0.5713799290268927</v>
      </c>
      <c r="M256" s="16">
        <f t="shared" si="30"/>
        <v>0.5779378064484377</v>
      </c>
    </row>
    <row r="257" spans="2:13" ht="14.25">
      <c r="B257" s="23">
        <v>27</v>
      </c>
      <c r="C257" s="16">
        <f t="shared" si="28"/>
        <v>0.453167263299741</v>
      </c>
      <c r="D257" s="16">
        <f t="shared" si="30"/>
        <v>0.4670975752473566</v>
      </c>
      <c r="E257" s="16">
        <f t="shared" si="30"/>
        <v>0.4798750407283031</v>
      </c>
      <c r="F257" s="16">
        <f t="shared" si="30"/>
        <v>0.4915595497172313</v>
      </c>
      <c r="G257" s="16">
        <f t="shared" si="30"/>
        <v>0.5022109921887921</v>
      </c>
      <c r="H257" s="16">
        <f t="shared" si="30"/>
        <v>0.5163821654956182</v>
      </c>
      <c r="I257" s="16">
        <f t="shared" si="30"/>
        <v>0.5356838963943792</v>
      </c>
      <c r="J257" s="16">
        <f t="shared" si="30"/>
        <v>0.5504005232674342</v>
      </c>
      <c r="K257" s="16">
        <f t="shared" si="30"/>
        <v>0.5614678269687032</v>
      </c>
      <c r="L257" s="16">
        <f t="shared" si="30"/>
        <v>0.5698215883521066</v>
      </c>
      <c r="M257" s="16">
        <f t="shared" si="30"/>
        <v>0.5763975882715645</v>
      </c>
    </row>
    <row r="258" spans="2:13" ht="14.25">
      <c r="B258" s="23">
        <v>27.1</v>
      </c>
      <c r="C258" s="16">
        <f t="shared" si="28"/>
        <v>0.45179707428743127</v>
      </c>
      <c r="D258" s="16">
        <f t="shared" si="30"/>
        <v>0.46566955376666097</v>
      </c>
      <c r="E258" s="16">
        <f t="shared" si="30"/>
        <v>0.4783988450805223</v>
      </c>
      <c r="F258" s="16">
        <f t="shared" si="30"/>
        <v>0.49004410109236135</v>
      </c>
      <c r="G258" s="16">
        <f t="shared" si="30"/>
        <v>0.5006644746655247</v>
      </c>
      <c r="H258" s="16">
        <f t="shared" si="30"/>
        <v>0.5148027773413225</v>
      </c>
      <c r="I258" s="16">
        <f t="shared" si="30"/>
        <v>0.5340802018383461</v>
      </c>
      <c r="J258" s="16">
        <f t="shared" si="30"/>
        <v>0.5488006380732187</v>
      </c>
      <c r="K258" s="16">
        <f t="shared" si="30"/>
        <v>0.5598883495357264</v>
      </c>
      <c r="L258" s="16">
        <f t="shared" si="30"/>
        <v>0.5682675997156557</v>
      </c>
      <c r="M258" s="16">
        <f t="shared" si="30"/>
        <v>0.5748626521027926</v>
      </c>
    </row>
    <row r="259" spans="2:13" ht="14.25">
      <c r="B259" s="23">
        <v>27.2</v>
      </c>
      <c r="C259" s="16">
        <f t="shared" si="28"/>
        <v>0.4504495877902044</v>
      </c>
      <c r="D259" s="16">
        <f t="shared" si="30"/>
        <v>0.4642613834076748</v>
      </c>
      <c r="E259" s="16">
        <f t="shared" si="30"/>
        <v>0.4769399250959297</v>
      </c>
      <c r="F259" s="16">
        <f t="shared" si="30"/>
        <v>0.48854361856482803</v>
      </c>
      <c r="G259" s="16">
        <f t="shared" si="30"/>
        <v>0.4991308695242287</v>
      </c>
      <c r="H259" s="16">
        <f t="shared" si="30"/>
        <v>0.513233678748338</v>
      </c>
      <c r="I259" s="16">
        <f t="shared" si="30"/>
        <v>0.5324835624640336</v>
      </c>
      <c r="J259" s="16">
        <f t="shared" si="30"/>
        <v>0.5472058589284607</v>
      </c>
      <c r="K259" s="16">
        <f t="shared" si="30"/>
        <v>0.5583131573581654</v>
      </c>
      <c r="L259" s="16">
        <f t="shared" si="30"/>
        <v>0.5667180469696933</v>
      </c>
      <c r="M259" s="16">
        <f t="shared" si="30"/>
        <v>0.5733331169795906</v>
      </c>
    </row>
    <row r="260" spans="2:13" ht="14.25">
      <c r="B260" s="23">
        <v>27.3</v>
      </c>
      <c r="C260" s="16">
        <f t="shared" si="28"/>
        <v>0.44912556339171616</v>
      </c>
      <c r="D260" s="16">
        <f t="shared" si="30"/>
        <v>0.4628737124145175</v>
      </c>
      <c r="E260" s="16">
        <f t="shared" si="30"/>
        <v>0.47549882937860477</v>
      </c>
      <c r="F260" s="16">
        <f t="shared" si="30"/>
        <v>0.48705856227910344</v>
      </c>
      <c r="G260" s="16">
        <f t="shared" si="30"/>
        <v>0.49761055911113894</v>
      </c>
      <c r="H260" s="16">
        <f t="shared" si="30"/>
        <v>0.5116751542201605</v>
      </c>
      <c r="I260" s="16">
        <f t="shared" si="30"/>
        <v>0.5308941456571575</v>
      </c>
      <c r="J260" s="16">
        <f t="shared" si="30"/>
        <v>0.5456162865139293</v>
      </c>
      <c r="K260" s="16">
        <f t="shared" si="30"/>
        <v>0.5567423267143109</v>
      </c>
      <c r="L260" s="16">
        <f t="shared" si="30"/>
        <v>0.5651730161821371</v>
      </c>
      <c r="M260" s="16">
        <f t="shared" si="30"/>
        <v>0.571809104841243</v>
      </c>
    </row>
    <row r="261" spans="2:13" ht="14.25">
      <c r="B261" s="23">
        <v>27.4</v>
      </c>
      <c r="C261" s="16">
        <f t="shared" si="28"/>
        <v>0.4478257788685132</v>
      </c>
      <c r="D261" s="16">
        <f t="shared" si="30"/>
        <v>0.46150720456453137</v>
      </c>
      <c r="E261" s="16">
        <f t="shared" si="30"/>
        <v>0.47407611969449537</v>
      </c>
      <c r="F261" s="16">
        <f t="shared" si="30"/>
        <v>0.48558940344440127</v>
      </c>
      <c r="G261" s="16">
        <f t="shared" si="30"/>
        <v>0.4961039350002451</v>
      </c>
      <c r="H261" s="16">
        <f t="shared" si="30"/>
        <v>0.5101274951895108</v>
      </c>
      <c r="I261" s="16">
        <f t="shared" si="30"/>
        <v>0.5293121230029211</v>
      </c>
      <c r="J261" s="16">
        <f t="shared" si="30"/>
        <v>0.5440320241658204</v>
      </c>
      <c r="K261" s="16">
        <f t="shared" si="30"/>
        <v>0.5551759359593972</v>
      </c>
      <c r="L261" s="16">
        <f t="shared" si="30"/>
        <v>0.5636325956648399</v>
      </c>
      <c r="M261" s="16">
        <f t="shared" si="30"/>
        <v>0.570290740563337</v>
      </c>
    </row>
    <row r="262" spans="2:13" ht="14.25">
      <c r="B262" s="23">
        <v>27.5</v>
      </c>
      <c r="C262" s="16">
        <f t="shared" si="28"/>
        <v>0.44655103037064686</v>
      </c>
      <c r="D262" s="16">
        <f t="shared" si="30"/>
        <v>0.4601625393240741</v>
      </c>
      <c r="E262" s="16">
        <f t="shared" si="30"/>
        <v>0.4726723711050062</v>
      </c>
      <c r="F262" s="16">
        <f t="shared" si="30"/>
        <v>0.48413662444855543</v>
      </c>
      <c r="G262" s="16">
        <f t="shared" si="30"/>
        <v>0.49461139808983395</v>
      </c>
      <c r="H262" s="16">
        <f t="shared" si="30"/>
        <v>0.5085910000930521</v>
      </c>
      <c r="I262" s="16">
        <f t="shared" si="30"/>
        <v>0.5277376703344856</v>
      </c>
      <c r="J262" s="16">
        <f t="shared" si="30"/>
        <v>0.542453177908984</v>
      </c>
      <c r="K262" s="16">
        <f t="shared" si="30"/>
        <v>0.5536140655526756</v>
      </c>
      <c r="L262" s="16">
        <f t="shared" si="30"/>
        <v>0.5620968760016889</v>
      </c>
      <c r="M262" s="16">
        <f t="shared" si="30"/>
        <v>0.5687781519921522</v>
      </c>
    </row>
    <row r="263" spans="2:13" ht="14.25">
      <c r="B263" s="23">
        <v>27.6</v>
      </c>
      <c r="C263" s="16">
        <f t="shared" si="28"/>
        <v>0.44530213260229</v>
      </c>
      <c r="D263" s="16">
        <f t="shared" si="30"/>
        <v>0.45884041200431996</v>
      </c>
      <c r="E263" s="16">
        <f t="shared" si="30"/>
        <v>0.47128817210060225</v>
      </c>
      <c r="F263" s="16">
        <f t="shared" si="30"/>
        <v>0.48270071897192085</v>
      </c>
      <c r="G263" s="16">
        <f t="shared" si="30"/>
        <v>0.49313335869905983</v>
      </c>
      <c r="H263" s="16">
        <f t="shared" si="30"/>
        <v>0.5070659744461468</v>
      </c>
      <c r="I263" s="16">
        <f t="shared" si="30"/>
        <v>0.526170967781501</v>
      </c>
      <c r="J263" s="16">
        <f t="shared" si="30"/>
        <v>0.5408798564902346</v>
      </c>
      <c r="K263" s="16">
        <f t="shared" si="30"/>
        <v>0.5520567980845985</v>
      </c>
      <c r="L263" s="16">
        <f t="shared" si="30"/>
        <v>0.5605659500768436</v>
      </c>
      <c r="M263" s="16">
        <f t="shared" si="30"/>
        <v>0.5672714699792207</v>
      </c>
    </row>
    <row r="264" spans="2:13" ht="14.25">
      <c r="B264" s="23">
        <v>27.7</v>
      </c>
      <c r="C264" s="16">
        <f t="shared" si="28"/>
        <v>0.44407991900232213</v>
      </c>
      <c r="D264" s="16">
        <f t="shared" si="30"/>
        <v>0.4575415339170222</v>
      </c>
      <c r="E264" s="16">
        <f t="shared" si="30"/>
        <v>0.46992412473436496</v>
      </c>
      <c r="F264" s="16">
        <f t="shared" si="30"/>
        <v>0.48128219210121853</v>
      </c>
      <c r="G264" s="16">
        <f t="shared" si="30"/>
        <v>0.4916702366644511</v>
      </c>
      <c r="H264" s="16">
        <f t="shared" si="30"/>
        <v>0.5055527309175345</v>
      </c>
      <c r="I264" s="16">
        <f t="shared" si="30"/>
        <v>0.5246121998185337</v>
      </c>
      <c r="J264" s="16">
        <f t="shared" si="30"/>
        <v>0.5393121714115308</v>
      </c>
      <c r="K264" s="16">
        <f t="shared" si="30"/>
        <v>0.5505042183038403</v>
      </c>
      <c r="L264" s="16">
        <f t="shared" si="30"/>
        <v>0.559039913102777</v>
      </c>
      <c r="M264" s="16">
        <f t="shared" si="30"/>
        <v>0.5657708284156556</v>
      </c>
    </row>
    <row r="265" spans="2:13" ht="14.25">
      <c r="B265" s="23">
        <v>27.8</v>
      </c>
      <c r="C265" s="16">
        <f t="shared" si="28"/>
        <v>0.44288524192496787</v>
      </c>
      <c r="D265" s="16">
        <f t="shared" si="30"/>
        <v>0.45626663253033467</v>
      </c>
      <c r="E265" s="16">
        <f t="shared" si="30"/>
        <v>0.46858084475561557</v>
      </c>
      <c r="F265" s="16">
        <f t="shared" si="30"/>
        <v>0.47988156044345553</v>
      </c>
      <c r="G265" s="16">
        <f t="shared" si="30"/>
        <v>0.4902224614364995</v>
      </c>
      <c r="H265" s="16">
        <f t="shared" si="30"/>
        <v>0.5040515894041089</v>
      </c>
      <c r="I265" s="16">
        <f t="shared" si="30"/>
        <v>0.5230615553136153</v>
      </c>
      <c r="J265" s="16">
        <f t="shared" si="30"/>
        <v>0.5377502369633026</v>
      </c>
      <c r="K265" s="16">
        <f t="shared" si="30"/>
        <v>0.5489564131444984</v>
      </c>
      <c r="L265" s="16">
        <f t="shared" si="30"/>
        <v>0.5575188626485306</v>
      </c>
      <c r="M265" s="16">
        <f t="shared" si="30"/>
        <v>0.564276364266727</v>
      </c>
    </row>
    <row r="266" spans="2:13" ht="14.25">
      <c r="B266" s="23">
        <v>27.9</v>
      </c>
      <c r="C266" s="16">
        <f t="shared" si="28"/>
        <v>0.44171897282038114</v>
      </c>
      <c r="D266" s="16">
        <f t="shared" si="30"/>
        <v>0.4550164516245774</v>
      </c>
      <c r="E266" s="16">
        <f t="shared" si="30"/>
        <v>0.4672589617434783</v>
      </c>
      <c r="F266" s="16">
        <f t="shared" si="30"/>
        <v>0.4784993522397806</v>
      </c>
      <c r="G266" s="16">
        <f t="shared" si="30"/>
        <v>0.48879047217618093</v>
      </c>
      <c r="H266" s="16">
        <f t="shared" si="30"/>
        <v>0.5025628771056144</v>
      </c>
      <c r="I266" s="16">
        <f t="shared" si="30"/>
        <v>0.5215192275766976</v>
      </c>
      <c r="J266" s="16">
        <f t="shared" si="30"/>
        <v>0.536194170257666</v>
      </c>
      <c r="K266" s="16">
        <f t="shared" si="30"/>
        <v>0.5474134717531561</v>
      </c>
      <c r="L266" s="16">
        <f t="shared" si="30"/>
        <v>0.5560028986678041</v>
      </c>
      <c r="M266" s="16">
        <f t="shared" si="30"/>
        <v>0.562788217606246</v>
      </c>
    </row>
    <row r="267" spans="2:13" ht="14.25">
      <c r="B267" s="23">
        <v>28</v>
      </c>
      <c r="C267" s="16">
        <f t="shared" si="28"/>
        <v>0.440582002415267</v>
      </c>
      <c r="D267" s="16">
        <f t="shared" si="30"/>
        <v>0.4537917514480374</v>
      </c>
      <c r="E267" s="16">
        <f t="shared" si="30"/>
        <v>0.4659591192404783</v>
      </c>
      <c r="F267" s="16">
        <f t="shared" si="30"/>
        <v>0.47713610747937446</v>
      </c>
      <c r="G267" s="16">
        <f t="shared" si="30"/>
        <v>0.4873747178515106</v>
      </c>
      <c r="H267" s="16">
        <f t="shared" si="30"/>
        <v>0.5010869285993813</v>
      </c>
      <c r="I267" s="16">
        <f t="shared" si="30"/>
        <v>0.519985414408149</v>
      </c>
      <c r="J267" s="16">
        <f t="shared" si="30"/>
        <v>0.5346440912616887</v>
      </c>
      <c r="K267" s="16">
        <f t="shared" si="30"/>
        <v>0.5458754855160113</v>
      </c>
      <c r="L267" s="16">
        <f t="shared" si="30"/>
        <v>0.554492123527128</v>
      </c>
      <c r="M267" s="16">
        <f t="shared" si="30"/>
        <v>0.5613065316510497</v>
      </c>
    </row>
    <row r="268" spans="2:13" ht="14.25">
      <c r="B268" s="23">
        <v>28.1</v>
      </c>
      <c r="C268" s="16">
        <f t="shared" si="28"/>
        <v>0.4394752408934881</v>
      </c>
      <c r="D268" s="16">
        <f t="shared" si="30"/>
        <v>0.4525933088727577</v>
      </c>
      <c r="E268" s="16">
        <f t="shared" si="30"/>
        <v>0.46468197488613033</v>
      </c>
      <c r="F268" s="16">
        <f t="shared" si="30"/>
        <v>0.47579237801333313</v>
      </c>
      <c r="G268" s="16">
        <f t="shared" si="30"/>
        <v>0.48597565733409326</v>
      </c>
      <c r="H268" s="16">
        <f t="shared" si="30"/>
        <v>0.49962408591505647</v>
      </c>
      <c r="I268" s="16">
        <f t="shared" si="30"/>
        <v>0.5184603181472494</v>
      </c>
      <c r="J268" s="16">
        <f t="shared" si="30"/>
        <v>0.5331001228306484</v>
      </c>
      <c r="K268" s="16">
        <f t="shared" si="30"/>
        <v>0.5443425480859903</v>
      </c>
      <c r="L268" s="16">
        <f t="shared" si="30"/>
        <v>0.552986642034011</v>
      </c>
      <c r="M268" s="16">
        <f t="shared" si="30"/>
        <v>0.5598314527954477</v>
      </c>
    </row>
    <row r="269" spans="2:13" ht="14.25">
      <c r="B269" s="23">
        <v>28.2</v>
      </c>
      <c r="C269" s="16">
        <f t="shared" si="28"/>
        <v>0.4383996180766663</v>
      </c>
      <c r="D269" s="16">
        <f t="shared" si="30"/>
        <v>0.4514219175503189</v>
      </c>
      <c r="E269" s="16">
        <f t="shared" si="30"/>
        <v>0.46342820055051753</v>
      </c>
      <c r="F269" s="16">
        <f t="shared" si="30"/>
        <v>0.47446872766853876</v>
      </c>
      <c r="G269" s="16">
        <f t="shared" si="30"/>
        <v>0.48459375949565914</v>
      </c>
      <c r="H269" s="16">
        <f t="shared" si="30"/>
        <v>0.4981746986093185</v>
      </c>
      <c r="I269" s="16">
        <f t="shared" si="30"/>
        <v>0.5169441457206658</v>
      </c>
      <c r="J269" s="16">
        <f t="shared" si="30"/>
        <v>0.531562390741278</v>
      </c>
      <c r="K269" s="16">
        <f t="shared" si="30"/>
        <v>0.5428147554098525</v>
      </c>
      <c r="L269" s="16">
        <f t="shared" si="30"/>
        <v>0.5514865614650867</v>
      </c>
      <c r="M269" s="16">
        <f t="shared" si="30"/>
        <v>0.558363130645678</v>
      </c>
    </row>
    <row r="270" spans="2:13" ht="14.25">
      <c r="B270" s="23">
        <v>28.3</v>
      </c>
      <c r="C270" s="16">
        <f t="shared" si="28"/>
        <v>0.4373560836048046</v>
      </c>
      <c r="D270" s="16">
        <f t="shared" si="30"/>
        <v>0.45027838806764287</v>
      </c>
      <c r="E270" s="16">
        <f t="shared" si="30"/>
        <v>0.46219848246789424</v>
      </c>
      <c r="F270" s="16">
        <f t="shared" si="30"/>
        <v>0.4731657323615566</v>
      </c>
      <c r="G270" s="16">
        <f t="shared" si="30"/>
        <v>0.48322950330462794</v>
      </c>
      <c r="H270" s="16">
        <f t="shared" si="30"/>
        <v>0.496739123840622</v>
      </c>
      <c r="I270" s="16">
        <f t="shared" si="30"/>
        <v>0.51543710869096</v>
      </c>
      <c r="J270" s="16">
        <f t="shared" si="30"/>
        <v>0.5300310237250376</v>
      </c>
      <c r="K270" s="16">
        <f t="shared" si="30"/>
        <v>0.5412922057553218</v>
      </c>
      <c r="L270" s="16">
        <f t="shared" si="30"/>
        <v>0.5499919915942793</v>
      </c>
      <c r="M270" s="16">
        <f t="shared" si="30"/>
        <v>0.5569017180543773</v>
      </c>
    </row>
    <row r="271" spans="2:13" ht="14.25">
      <c r="B271" s="23">
        <v>28.4</v>
      </c>
      <c r="C271" s="16">
        <f t="shared" si="28"/>
        <v>0.4363456071168795</v>
      </c>
      <c r="D271" s="16">
        <f t="shared" si="30"/>
        <v>0.44916354810276604</v>
      </c>
      <c r="E271" s="16">
        <f t="shared" si="30"/>
        <v>0.4609935213702583</v>
      </c>
      <c r="F271" s="16">
        <f t="shared" si="30"/>
        <v>0.47188398021250144</v>
      </c>
      <c r="G271" s="16">
        <f t="shared" si="30"/>
        <v>0.48188337792264074</v>
      </c>
      <c r="H271" s="16">
        <f t="shared" si="30"/>
        <v>0.49531772644391026</v>
      </c>
      <c r="I271" s="16">
        <f t="shared" si="30"/>
        <v>0.5139394233050647</v>
      </c>
      <c r="J271" s="16">
        <f t="shared" si="30"/>
        <v>0.5285061535013594</v>
      </c>
      <c r="K271" s="16">
        <f t="shared" si="30"/>
        <v>0.5397749997381889</v>
      </c>
      <c r="L271" s="16">
        <f t="shared" si="30"/>
        <v>0.5485030447209477</v>
      </c>
      <c r="M271" s="16">
        <f t="shared" si="30"/>
        <v>0.5554473711550304</v>
      </c>
    </row>
    <row r="272" spans="2:13" ht="14.25">
      <c r="B272" s="23">
        <v>28.5</v>
      </c>
      <c r="C272" s="16">
        <f t="shared" si="28"/>
        <v>0.4353691784314688</v>
      </c>
      <c r="D272" s="16">
        <f t="shared" si="30"/>
        <v>0.44807824258064677</v>
      </c>
      <c r="E272" s="16">
        <f t="shared" si="30"/>
        <v>0.4598140326209541</v>
      </c>
      <c r="F272" s="16">
        <f t="shared" si="30"/>
        <v>0.4706240716589313</v>
      </c>
      <c r="G272" s="16">
        <f t="shared" si="30"/>
        <v>0.4805558828011187</v>
      </c>
      <c r="H272" s="16">
        <f t="shared" si="30"/>
        <v>0.4939108790053509</v>
      </c>
      <c r="I272" s="16">
        <f t="shared" si="30"/>
        <v>0.5124513105427777</v>
      </c>
      <c r="J272" s="16">
        <f t="shared" si="30"/>
        <v>0.526987914810905</v>
      </c>
      <c r="K272" s="16">
        <f t="shared" si="30"/>
        <v>0.5382632403494263</v>
      </c>
      <c r="L272" s="16">
        <f t="shared" si="30"/>
        <v>0.5470198356980351</v>
      </c>
      <c r="M272" s="16">
        <f t="shared" si="30"/>
        <v>0.554000249396425</v>
      </c>
    </row>
    <row r="273" spans="2:13" ht="14.25">
      <c r="B273" s="23">
        <v>28.6</v>
      </c>
      <c r="C273" s="16">
        <f t="shared" si="28"/>
        <v>0.4344278077273432</v>
      </c>
      <c r="D273" s="16">
        <f t="shared" si="30"/>
        <v>0.4470233338289395</v>
      </c>
      <c r="E273" s="16">
        <f t="shared" si="30"/>
        <v>0.45866074634824805</v>
      </c>
      <c r="F273" s="16">
        <f t="shared" si="30"/>
        <v>0.4693866195697187</v>
      </c>
      <c r="G273" s="16">
        <f t="shared" si="30"/>
        <v>0.47924752777780133</v>
      </c>
      <c r="H273" s="16">
        <f t="shared" si="30"/>
        <v>0.49251896193705647</v>
      </c>
      <c r="I273" s="16">
        <f t="shared" si="30"/>
        <v>0.510972996165247</v>
      </c>
      <c r="J273" s="16">
        <f t="shared" si="30"/>
        <v>0.5254764454488188</v>
      </c>
      <c r="K273" s="16">
        <f t="shared" si="30"/>
        <v>0.5367570329822999</v>
      </c>
      <c r="L273" s="16">
        <f t="shared" si="30"/>
        <v>0.545542481960219</v>
      </c>
      <c r="M273" s="16">
        <f t="shared" si="30"/>
        <v>0.5525605155771043</v>
      </c>
    </row>
    <row r="274" spans="2:13" ht="14.25">
      <c r="B274" s="23">
        <v>28.7</v>
      </c>
      <c r="C274" s="16">
        <f t="shared" si="28"/>
        <v>0.43352252572408123</v>
      </c>
      <c r="D274" s="16">
        <f t="shared" si="30"/>
        <v>0.44599970173379033</v>
      </c>
      <c r="E274" s="16">
        <f t="shared" si="30"/>
        <v>0.45753440757892105</v>
      </c>
      <c r="F274" s="16">
        <f t="shared" si="30"/>
        <v>0.468172249358936</v>
      </c>
      <c r="G274" s="16">
        <f t="shared" si="30"/>
        <v>0.4779588331732977</v>
      </c>
      <c r="H274" s="16">
        <f t="shared" si="30"/>
        <v>0.4911423635518151</v>
      </c>
      <c r="I274" s="16">
        <f t="shared" si="30"/>
        <v>0.5095047107634652</v>
      </c>
      <c r="J274" s="16">
        <f t="shared" si="30"/>
        <v>0.5239718862979894</v>
      </c>
      <c r="K274" s="16">
        <f t="shared" si="30"/>
        <v>0.5352564854594909</v>
      </c>
      <c r="L274" s="16">
        <f t="shared" si="30"/>
        <v>0.544071103552073</v>
      </c>
      <c r="M274" s="16">
        <f t="shared" si="30"/>
        <v>0.551128335879839</v>
      </c>
    </row>
    <row r="275" spans="2:13" ht="14.25">
      <c r="B275" s="23">
        <v>28.8</v>
      </c>
      <c r="C275" s="16">
        <f t="shared" si="28"/>
        <v>0.4326543838626768</v>
      </c>
      <c r="D275" s="16">
        <f t="shared" si="30"/>
        <v>0.4450082438956246</v>
      </c>
      <c r="E275" s="16">
        <f t="shared" si="30"/>
        <v>0.45643577637185395</v>
      </c>
      <c r="F275" s="16">
        <f t="shared" si="30"/>
        <v>0.46698159909973275</v>
      </c>
      <c r="G275" s="16">
        <f t="shared" si="30"/>
        <v>0.47669032988762894</v>
      </c>
      <c r="H275" s="16">
        <f t="shared" si="30"/>
        <v>0.48978148013781075</v>
      </c>
      <c r="I275" s="16">
        <f t="shared" si="30"/>
        <v>0.5080466898067466</v>
      </c>
      <c r="J275" s="16">
        <f t="shared" si="30"/>
        <v>0.5224743813622893</v>
      </c>
      <c r="K275" s="16">
        <f t="shared" si="30"/>
        <v>0.533761708060188</v>
      </c>
      <c r="L275" s="16">
        <f t="shared" si="30"/>
        <v>0.5426058231561914</v>
      </c>
      <c r="M275" s="16">
        <f t="shared" si="30"/>
        <v>0.5497038799060491</v>
      </c>
    </row>
    <row r="276" spans="2:13" ht="14.25">
      <c r="B276" s="23">
        <v>28.9</v>
      </c>
      <c r="C276" s="16">
        <f t="shared" si="28"/>
        <v>0.4318244544861572</v>
      </c>
      <c r="D276" s="16">
        <f t="shared" si="30"/>
        <v>0.4440498757849471</v>
      </c>
      <c r="E276" s="16">
        <f t="shared" si="30"/>
        <v>0.45536562795162755</v>
      </c>
      <c r="F276" s="16">
        <f t="shared" si="30"/>
        <v>0.4658153196382312</v>
      </c>
      <c r="G276" s="16">
        <f t="shared" si="30"/>
        <v>0.4754425594967908</v>
      </c>
      <c r="H276" s="16">
        <f t="shared" si="30"/>
        <v>0.48843671603336924</v>
      </c>
      <c r="I276" s="16">
        <f t="shared" si="30"/>
        <v>0.5065991736912434</v>
      </c>
      <c r="J276" s="16">
        <f t="shared" si="30"/>
        <v>0.520984077799865</v>
      </c>
      <c r="K276" s="16">
        <f t="shared" si="30"/>
        <v>0.5322728135472456</v>
      </c>
      <c r="L276" s="16">
        <f t="shared" si="30"/>
        <v>0.5411467661213967</v>
      </c>
      <c r="M276" s="16">
        <f t="shared" si="30"/>
        <v>0.5482873207103293</v>
      </c>
    </row>
    <row r="277" spans="2:13" ht="14.25">
      <c r="B277" s="23">
        <v>29</v>
      </c>
      <c r="C277" s="16">
        <f t="shared" si="28"/>
        <v>0.43103383102017767</v>
      </c>
      <c r="D277" s="16">
        <f t="shared" si="30"/>
        <v>0.4431255308981162</v>
      </c>
      <c r="E277" s="16">
        <f t="shared" si="30"/>
        <v>0.4543247528420931</v>
      </c>
      <c r="F277" s="16">
        <f t="shared" si="30"/>
        <v>0.46467407470738775</v>
      </c>
      <c r="G277" s="16">
        <f t="shared" si="30"/>
        <v>0.4742160743492793</v>
      </c>
      <c r="H277" s="16">
        <f t="shared" si="30"/>
        <v>0.48710848370165927</v>
      </c>
      <c r="I277" s="16">
        <f t="shared" si="30"/>
        <v>0.5051624077883999</v>
      </c>
      <c r="J277" s="16">
        <f t="shared" si="30"/>
        <v>0.5195011259563481</v>
      </c>
      <c r="K277" s="16">
        <f t="shared" si="30"/>
        <v>0.530789917194242</v>
      </c>
      <c r="L277" s="16">
        <f t="shared" si="30"/>
        <v>0.5396940604908198</v>
      </c>
      <c r="M277" s="16">
        <f t="shared" si="30"/>
        <v>0.54687883483482</v>
      </c>
    </row>
    <row r="278" spans="2:13" ht="14.25">
      <c r="B278" s="23">
        <v>29.1</v>
      </c>
      <c r="C278" s="16">
        <f t="shared" si="28"/>
        <v>0.43028362815363724</v>
      </c>
      <c r="D278" s="16">
        <f t="shared" si="30"/>
        <v>0.4422361609131421</v>
      </c>
      <c r="E278" s="16">
        <f t="shared" si="30"/>
        <v>0.45331395699997123</v>
      </c>
      <c r="F278" s="16">
        <f t="shared" si="30"/>
        <v>0.46355854104088745</v>
      </c>
      <c r="G278" s="16">
        <f aca="true" t="shared" si="31" ref="D278:M286">(-0.00000000001202792*$B278^5+0.0000000009436018*$B278^4-0.00000002401686*$B278^3+0.0000001292765*$B278^2+0.000002349353*$B278-0.000006769376)*G$10^3+(0.0000000009874728*$B278^5-0.00000007960912*$B278^4+0.000002243871*$B278^3-0.00002208887*$B278^2-0.00002414301*$B278+0.0001978731)*G$10^2+(-0.00000002368327*$B278^5+0.000001943117*$B278^4-0.00005766112*$B278^3+0.0006794402*$B278^2-0.001382507*$B278-0.0006504636)*G$10+(0.0000001988237*$B278^5-0.00001685939*$B278^4+0.0005352568*$B278^3-0.007333496*$B278^2+0.01209129*$B278+1.012671)</f>
        <v>0.47301143766265347</v>
      </c>
      <c r="H278" s="16">
        <f t="shared" si="31"/>
        <v>0.4857972038054394</v>
      </c>
      <c r="I278" s="16">
        <f t="shared" si="31"/>
        <v>0.5037366424934704</v>
      </c>
      <c r="J278" s="16">
        <f t="shared" si="31"/>
        <v>0.5180256793981481</v>
      </c>
      <c r="K278" s="16">
        <f t="shared" si="31"/>
        <v>0.5293131368126407</v>
      </c>
      <c r="L278" s="16">
        <f t="shared" si="31"/>
        <v>0.5382478370301156</v>
      </c>
      <c r="M278" s="16">
        <f t="shared" si="31"/>
        <v>0.5454786023437408</v>
      </c>
    </row>
    <row r="279" spans="2:13" ht="14.25">
      <c r="B279" s="23">
        <v>29.2</v>
      </c>
      <c r="C279" s="16">
        <f t="shared" si="28"/>
        <v>0.42957498201928335</v>
      </c>
      <c r="D279" s="16">
        <f t="shared" si="31"/>
        <v>0.4413827358454708</v>
      </c>
      <c r="E279" s="16">
        <f t="shared" si="31"/>
        <v>0.4523340619484316</v>
      </c>
      <c r="F279" s="16">
        <f t="shared" si="31"/>
        <v>0.4624694084870149</v>
      </c>
      <c r="G279" s="16">
        <f t="shared" si="31"/>
        <v>0.4718292236200696</v>
      </c>
      <c r="H279" s="16">
        <f t="shared" si="31"/>
        <v>0.48450330528176777</v>
      </c>
      <c r="I279" s="16">
        <f t="shared" si="31"/>
        <v>0.5023221332739828</v>
      </c>
      <c r="J279" s="16">
        <f t="shared" si="31"/>
        <v>0.5165578949456758</v>
      </c>
      <c r="K279" s="16">
        <f t="shared" si="31"/>
        <v>0.5278425927788626</v>
      </c>
      <c r="L279" s="16">
        <f t="shared" si="31"/>
        <v>0.536808229255559</v>
      </c>
      <c r="M279" s="16">
        <f t="shared" si="31"/>
        <v>0.5440868068577809</v>
      </c>
    </row>
    <row r="280" spans="2:13" ht="14.25">
      <c r="B280" s="23">
        <v>29.3</v>
      </c>
      <c r="C280" s="16">
        <f t="shared" si="28"/>
        <v>0.42890905037433075</v>
      </c>
      <c r="D280" s="16">
        <f t="shared" si="31"/>
        <v>0.44056624420378565</v>
      </c>
      <c r="E280" s="16">
        <f t="shared" si="31"/>
        <v>0.4513859049106952</v>
      </c>
      <c r="F280" s="16">
        <f t="shared" si="31"/>
        <v>0.46140738012255145</v>
      </c>
      <c r="G280" s="16">
        <f t="shared" si="31"/>
        <v>0.4706700174668465</v>
      </c>
      <c r="H280" s="16">
        <f t="shared" si="31"/>
        <v>0.4832272254167508</v>
      </c>
      <c r="I280" s="16">
        <f t="shared" si="31"/>
        <v>0.5009191407182563</v>
      </c>
      <c r="J280" s="16">
        <f t="shared" si="31"/>
        <v>0.5150979327066316</v>
      </c>
      <c r="K280" s="16">
        <f t="shared" si="31"/>
        <v>0.5263784080614404</v>
      </c>
      <c r="L280" s="16">
        <f t="shared" si="31"/>
        <v>0.5353753734622464</v>
      </c>
      <c r="M280" s="16">
        <f t="shared" si="31"/>
        <v>0.5427036355886131</v>
      </c>
    </row>
    <row r="281" spans="2:13" ht="14.25">
      <c r="B281" s="23">
        <v>29.4</v>
      </c>
      <c r="C281" s="16">
        <f t="shared" si="28"/>
        <v>0.4282870127810588</v>
      </c>
      <c r="D281" s="16">
        <f t="shared" si="31"/>
        <v>0.43978769314578464</v>
      </c>
      <c r="E281" s="16">
        <f t="shared" si="31"/>
        <v>0.45047033894360866</v>
      </c>
      <c r="F281" s="16">
        <f t="shared" si="31"/>
        <v>0.46037317236664255</v>
      </c>
      <c r="G281" s="16">
        <f t="shared" si="31"/>
        <v>0.46953441560699805</v>
      </c>
      <c r="H281" s="16">
        <f t="shared" si="31"/>
        <v>0.48196940992025383</v>
      </c>
      <c r="I281" s="16">
        <f t="shared" si="31"/>
        <v>0.4995279305838712</v>
      </c>
      <c r="J281" s="16">
        <f t="shared" si="31"/>
        <v>0.5136459561092406</v>
      </c>
      <c r="K281" s="16">
        <f t="shared" si="31"/>
        <v>0.5249207082481081</v>
      </c>
      <c r="L281" s="16">
        <f t="shared" si="31"/>
        <v>0.5339494087522195</v>
      </c>
      <c r="M281" s="16">
        <f t="shared" si="31"/>
        <v>0.5413292793733209</v>
      </c>
    </row>
    <row r="282" spans="2:13" ht="14.25">
      <c r="B282" s="23">
        <v>29.5</v>
      </c>
      <c r="C282" s="16">
        <f t="shared" si="28"/>
        <v>0.42771007078741835</v>
      </c>
      <c r="D282" s="16">
        <f t="shared" si="31"/>
        <v>0.439048108633968</v>
      </c>
      <c r="E282" s="16">
        <f t="shared" si="31"/>
        <v>0.44958823307123</v>
      </c>
      <c r="F282" s="16">
        <f t="shared" si="31"/>
        <v>0.4593675150946757</v>
      </c>
      <c r="G282" s="16">
        <f t="shared" si="31"/>
        <v>0.4684230256997763</v>
      </c>
      <c r="H282" s="16">
        <f t="shared" si="31"/>
        <v>0.4807303130006235</v>
      </c>
      <c r="I282" s="16">
        <f t="shared" si="31"/>
        <v>0.4981487738461527</v>
      </c>
      <c r="J282" s="16">
        <f t="shared" si="31"/>
        <v>0.5122021319355016</v>
      </c>
      <c r="K282" s="16">
        <f t="shared" si="31"/>
        <v>0.5234696215729083</v>
      </c>
      <c r="L282" s="16">
        <f t="shared" si="31"/>
        <v>0.5325304770626113</v>
      </c>
      <c r="M282" s="16">
        <f t="shared" si="31"/>
        <v>0.5399639327088487</v>
      </c>
    </row>
    <row r="283" spans="2:13" ht="14.25">
      <c r="B283" s="23">
        <v>29.6</v>
      </c>
      <c r="C283" s="16">
        <f t="shared" si="28"/>
        <v>0.4271794481076588</v>
      </c>
      <c r="D283" s="16">
        <f t="shared" si="31"/>
        <v>0.4383485355914467</v>
      </c>
      <c r="E283" s="16">
        <f t="shared" si="31"/>
        <v>0.4487404724184365</v>
      </c>
      <c r="F283" s="16">
        <f t="shared" si="31"/>
        <v>0.458391151752183</v>
      </c>
      <c r="G283" s="16">
        <f t="shared" si="31"/>
        <v>0.46733646675624096</v>
      </c>
      <c r="H283" s="16">
        <f t="shared" si="31"/>
        <v>0.4795103974394385</v>
      </c>
      <c r="I283" s="16">
        <f t="shared" si="31"/>
        <v>0.49678194674668597</v>
      </c>
      <c r="J283" s="16">
        <f t="shared" si="31"/>
        <v>0.51076663035447</v>
      </c>
      <c r="K283" s="16">
        <f t="shared" si="31"/>
        <v>0.5220252789433354</v>
      </c>
      <c r="L283" s="16">
        <f t="shared" si="31"/>
        <v>0.5311187231938266</v>
      </c>
      <c r="M283" s="16">
        <f t="shared" si="31"/>
        <v>0.5386077937864884</v>
      </c>
    </row>
    <row r="284" spans="2:13" ht="14.25">
      <c r="B284" s="23">
        <v>29.7</v>
      </c>
      <c r="C284" s="16">
        <f t="shared" si="28"/>
        <v>0.42669639080291405</v>
      </c>
      <c r="D284" s="16">
        <f t="shared" si="31"/>
        <v>0.43769003805770923</v>
      </c>
      <c r="E284" s="16">
        <f t="shared" si="31"/>
        <v>0.44792795834448845</v>
      </c>
      <c r="F284" s="16">
        <f t="shared" si="31"/>
        <v>0.45744483946869724</v>
      </c>
      <c r="G284" s="16">
        <f t="shared" si="31"/>
        <v>0.46627536923578106</v>
      </c>
      <c r="H284" s="16">
        <f t="shared" si="31"/>
        <v>0.4783101346662095</v>
      </c>
      <c r="I284" s="16">
        <f t="shared" si="31"/>
        <v>0.49542773084177627</v>
      </c>
      <c r="J284" s="16">
        <f t="shared" si="31"/>
        <v>0.5093396249554833</v>
      </c>
      <c r="K284" s="16">
        <f t="shared" si="31"/>
        <v>0.5205878139674164</v>
      </c>
      <c r="L284" s="16">
        <f t="shared" si="31"/>
        <v>0.529714294837661</v>
      </c>
      <c r="M284" s="16">
        <f t="shared" si="31"/>
        <v>0.537261064526303</v>
      </c>
    </row>
    <row r="285" spans="2:13" ht="14.25">
      <c r="B285" s="23">
        <v>29.8</v>
      </c>
      <c r="C285" s="16">
        <f t="shared" si="28"/>
        <v>0.42626216746182655</v>
      </c>
      <c r="D285" s="16">
        <f t="shared" si="31"/>
        <v>0.43707369934442625</v>
      </c>
      <c r="E285" s="16">
        <f t="shared" si="31"/>
        <v>0.44715160857663316</v>
      </c>
      <c r="F285" s="16">
        <f t="shared" si="31"/>
        <v>0.45652934917164967</v>
      </c>
      <c r="G285" s="16">
        <f t="shared" si="31"/>
        <v>0.46524037514267796</v>
      </c>
      <c r="H285" s="16">
        <f t="shared" si="31"/>
        <v>0.4771300048331226</v>
      </c>
      <c r="I285" s="16">
        <f t="shared" si="31"/>
        <v>0.4940864130509554</v>
      </c>
      <c r="J285" s="16">
        <f t="shared" si="31"/>
        <v>0.5079212927814338</v>
      </c>
      <c r="K285" s="16">
        <f t="shared" si="31"/>
        <v>0.5191573629808438</v>
      </c>
      <c r="L285" s="16">
        <f t="shared" si="31"/>
        <v>0.5283173426054711</v>
      </c>
      <c r="M285" s="16">
        <f t="shared" si="31"/>
        <v>0.5359239506116017</v>
      </c>
    </row>
    <row r="286" spans="2:13" ht="14.25">
      <c r="B286" s="23">
        <v>29.9</v>
      </c>
      <c r="C286" s="16">
        <f>(-0.00000000001202792*$B286^5+0.0000000009436018*$B286^4-0.00000002401686*$B286^3+0.0000001292765*$B286^2+0.000002349353*$B286-0.000006769376)*C$10^3+(0.0000000009874728*$B286^5-0.00000007960912*$B286^4+0.000002243871*$B286^3-0.00002208887*$B286^2-0.00002414301*$B286+0.0001978731)*C$10^2+(-0.00000002368327*$B286^5+0.000001943117*$B286^4-0.00005766112*$B286^3+0.0006794402*$B286^2-0.001382507*$B286-0.0006504636)*C$10+(0.0000001988237*$B286^5-0.00001685939*$B286^4+0.0005352568*$B286^3-0.007333496*$B286^2+0.01209129*$B286+1.012671)</f>
        <v>0.4258780693811497</v>
      </c>
      <c r="D286" s="16">
        <f t="shared" si="31"/>
        <v>0.4365006221912353</v>
      </c>
      <c r="E286" s="16">
        <f t="shared" si="31"/>
        <v>0.44641235734368856</v>
      </c>
      <c r="F286" s="16">
        <f t="shared" si="31"/>
        <v>0.4556454657002477</v>
      </c>
      <c r="G286" s="16">
        <f t="shared" si="31"/>
        <v>0.4642321381226512</v>
      </c>
      <c r="H286" s="16">
        <f t="shared" si="31"/>
        <v>0.4759704968897671</v>
      </c>
      <c r="I286" s="16">
        <f t="shared" si="31"/>
        <v>0.4927582857054748</v>
      </c>
      <c r="J286" s="16">
        <f t="shared" si="31"/>
        <v>0.5065118143620324</v>
      </c>
      <c r="K286" s="16">
        <f t="shared" si="31"/>
        <v>0.5177340650741014</v>
      </c>
      <c r="L286" s="16">
        <f t="shared" si="31"/>
        <v>0.5269280200563434</v>
      </c>
      <c r="M286" s="16">
        <f t="shared" si="31"/>
        <v>0.5345966615234198</v>
      </c>
    </row>
  </sheetData>
  <printOptions/>
  <pageMargins left="0.75" right="0.75" top="1" bottom="1" header="0.512" footer="0.512"/>
  <pageSetup orientation="portrait" paperSize="9"/>
  <legacyDrawing r:id="rId2"/>
  <oleObjects>
    <oleObject progId="Equation.3" shapeId="1146809" r:id="rId1"/>
  </oleObjects>
</worksheet>
</file>

<file path=xl/worksheets/sheet4.xml><?xml version="1.0" encoding="utf-8"?>
<worksheet xmlns="http://schemas.openxmlformats.org/spreadsheetml/2006/main" xmlns:r="http://schemas.openxmlformats.org/officeDocument/2006/relationships">
  <dimension ref="A1:M528"/>
  <sheetViews>
    <sheetView workbookViewId="0" topLeftCell="A1">
      <pane ySplit="10" topLeftCell="BM11" activePane="bottomLeft" state="frozen"/>
      <selection pane="topLeft" activeCell="A1" sqref="A1"/>
      <selection pane="bottomLeft" activeCell="N8" sqref="N8"/>
    </sheetView>
  </sheetViews>
  <sheetFormatPr defaultColWidth="8.796875" defaultRowHeight="15"/>
  <cols>
    <col min="1" max="1" width="11.59765625" style="0" customWidth="1"/>
    <col min="2" max="2" width="8.69921875" style="3" customWidth="1"/>
    <col min="3" max="12" width="9.5" style="0" bestFit="1" customWidth="1"/>
    <col min="13" max="13" width="8.5" style="0" bestFit="1" customWidth="1"/>
    <col min="14" max="16384" width="13" style="0" customWidth="1"/>
  </cols>
  <sheetData>
    <row r="1" spans="1:4" ht="21">
      <c r="A1" s="4" t="s">
        <v>9</v>
      </c>
      <c r="B1" s="4"/>
      <c r="C1" s="5"/>
      <c r="D1" s="5"/>
    </row>
    <row r="2" spans="1:4" ht="21">
      <c r="A2" s="3" t="s">
        <v>4</v>
      </c>
      <c r="B2" s="4"/>
      <c r="C2" s="5"/>
      <c r="D2" s="5"/>
    </row>
    <row r="3" spans="1:4" ht="21">
      <c r="A3" s="3" t="s">
        <v>5</v>
      </c>
      <c r="B3" s="4"/>
      <c r="C3" s="5"/>
      <c r="D3" s="5"/>
    </row>
    <row r="4" spans="1:4" ht="21">
      <c r="A4" s="3" t="s">
        <v>7</v>
      </c>
      <c r="B4" s="4"/>
      <c r="C4" s="5"/>
      <c r="D4" s="5"/>
    </row>
    <row r="7" ht="14.25">
      <c r="B7" s="7"/>
    </row>
    <row r="9" spans="2:13" s="3" customFormat="1" ht="14.25">
      <c r="B9" s="3" t="s">
        <v>1</v>
      </c>
      <c r="C9" s="8">
        <v>4</v>
      </c>
      <c r="D9" s="8">
        <v>6</v>
      </c>
      <c r="E9" s="8">
        <v>8</v>
      </c>
      <c r="F9" s="8">
        <v>10</v>
      </c>
      <c r="G9" s="8">
        <v>12</v>
      </c>
      <c r="H9" s="8">
        <v>15</v>
      </c>
      <c r="I9" s="8">
        <v>20</v>
      </c>
      <c r="J9" s="8">
        <v>25</v>
      </c>
      <c r="K9" s="8">
        <v>30</v>
      </c>
      <c r="L9" s="8">
        <v>35</v>
      </c>
      <c r="M9" s="8">
        <v>40</v>
      </c>
    </row>
    <row r="10" spans="2:13" s="3" customFormat="1" ht="14.25">
      <c r="B10" s="3" t="s">
        <v>2</v>
      </c>
      <c r="C10" s="8">
        <f aca="true" t="shared" si="0" ref="C10:M10">C9*0.5611</f>
        <v>2.2444</v>
      </c>
      <c r="D10" s="8">
        <f t="shared" si="0"/>
        <v>3.3666</v>
      </c>
      <c r="E10" s="8">
        <f t="shared" si="0"/>
        <v>4.4888</v>
      </c>
      <c r="F10" s="8">
        <f t="shared" si="0"/>
        <v>5.611000000000001</v>
      </c>
      <c r="G10" s="8">
        <f t="shared" si="0"/>
        <v>6.7332</v>
      </c>
      <c r="H10" s="8">
        <f t="shared" si="0"/>
        <v>8.416500000000001</v>
      </c>
      <c r="I10" s="8">
        <f t="shared" si="0"/>
        <v>11.222000000000001</v>
      </c>
      <c r="J10" s="8">
        <f t="shared" si="0"/>
        <v>14.027500000000002</v>
      </c>
      <c r="K10" s="8">
        <f t="shared" si="0"/>
        <v>16.833000000000002</v>
      </c>
      <c r="L10" s="8">
        <f t="shared" si="0"/>
        <v>19.6385</v>
      </c>
      <c r="M10" s="8">
        <f t="shared" si="0"/>
        <v>22.444000000000003</v>
      </c>
    </row>
    <row r="11" spans="1:13" ht="14.25">
      <c r="A11" t="s">
        <v>0</v>
      </c>
      <c r="B11" s="51">
        <v>2.4</v>
      </c>
      <c r="C11" s="24">
        <f>('回帰TMR'!C11-'TMR(基本ﾃﾞｰﾀ)'!C11)/'TMR(基本ﾃﾞｰﾀ)'!C11*100</f>
        <v>0.473276149057833</v>
      </c>
      <c r="D11" s="24">
        <f>('回帰TMR'!D11-'TMR(基本ﾃﾞｰﾀ)'!D11)/'TMR(基本ﾃﾞｰﾀ)'!D11*100</f>
        <v>0.40875276225880164</v>
      </c>
      <c r="E11" s="24">
        <f>('回帰TMR'!E11-'TMR(基本ﾃﾞｰﾀ)'!E11)/'TMR(基本ﾃﾞｰﾀ)'!E11*100</f>
        <v>0.35284482991826405</v>
      </c>
      <c r="F11" s="24">
        <f>('回帰TMR'!F11-'TMR(基本ﾃﾞｰﾀ)'!F11)/'TMR(基本ﾃﾞｰﾀ)'!F11*100</f>
        <v>0.30496901031433765</v>
      </c>
      <c r="G11" s="24">
        <f>('回帰TMR'!G11-'TMR(基本ﾃﾞｰﾀ)'!G11)/'TMR(基本ﾃﾞｰﾀ)'!G11*100</f>
        <v>0.2645419617250955</v>
      </c>
      <c r="H11" s="24">
        <f>('回帰TMR'!H11-'TMR(基本ﾃﾞｰﾀ)'!H11)/'TMR(基本ﾃﾞｰﾀ)'!H11*100</f>
        <v>0.21659177447710398</v>
      </c>
      <c r="I11" s="24">
        <f>('回帰TMR'!I11-'TMR(基本ﾃﾞｰﾀ)'!I11)/'TMR(基本ﾃﾞｰﾀ)'!I11*100</f>
        <v>0.1656546430769179</v>
      </c>
      <c r="J11" s="24">
        <f>('回帰TMR'!J11-'TMR(基本ﾃﾞｰﾀ)'!J11)/'TMR(基本ﾃﾞｰﾀ)'!J11*100</f>
        <v>0.143042901709034</v>
      </c>
      <c r="K11" s="24">
        <f>('回帰TMR'!K11-'TMR(基本ﾃﾞｰﾀ)'!K11)/'TMR(基本ﾃﾞｰﾀ)'!K11*100</f>
        <v>0.13964183596866242</v>
      </c>
      <c r="L11" s="24">
        <f>('回帰TMR'!L11-'TMR(基本ﾃﾞｰﾀ)'!L11)/'TMR(基本ﾃﾞｰﾀ)'!L11*100</f>
        <v>0.14633673145103554</v>
      </c>
      <c r="M11" s="24">
        <f>('回帰TMR'!M11-'TMR(基本ﾃﾞｰﾀ)'!M11)/'TMR(基本ﾃﾞｰﾀ)'!M11*100</f>
        <v>0.15401287375140793</v>
      </c>
    </row>
    <row r="12" spans="2:13" ht="14.25">
      <c r="B12" s="51">
        <v>2.5</v>
      </c>
      <c r="C12" s="24">
        <f>('回帰TMR'!C12-'TMR(基本ﾃﾞｰﾀ)'!C12)/'TMR(基本ﾃﾞｰﾀ)'!C12*100</f>
        <v>0.3399750039448701</v>
      </c>
      <c r="D12" s="24">
        <f>('回帰TMR'!D12-'TMR(基本ﾃﾞｰﾀ)'!D12)/'TMR(基本ﾃﾞｰﾀ)'!D12*100</f>
        <v>-0.08816968050535746</v>
      </c>
      <c r="E12" s="24">
        <f>('回帰TMR'!E12-'TMR(基本ﾃﾞｰﾀ)'!E12)/'TMR(基本ﾃﾞｰﾀ)'!E12*100</f>
        <v>0.10974940718352254</v>
      </c>
      <c r="F12" s="24">
        <f>('回帰TMR'!F12-'TMR(基本ﾃﾞｰﾀ)'!F12)/'TMR(基本ﾃﾞｰﾀ)'!F12*100</f>
        <v>0.264955441224878</v>
      </c>
      <c r="G12" s="24">
        <f>('回帰TMR'!G12-'TMR(基本ﾃﾞｰﾀ)'!G12)/'TMR(基本ﾃﾞｰﾀ)'!G12*100</f>
        <v>0.33636773010410725</v>
      </c>
      <c r="H12" s="24">
        <f>('回帰TMR'!H12-'TMR(基本ﾃﾞｰﾀ)'!H12)/'TMR(基本ﾃﾞｰﾀ)'!H12*100</f>
        <v>-0.05202849881171996</v>
      </c>
      <c r="I12" s="24">
        <f>('回帰TMR'!I12-'TMR(基本ﾃﾞｰﾀ)'!I12)/'TMR(基本ﾃﾞｰﾀ)'!I12*100</f>
        <v>-0.05629804009199991</v>
      </c>
      <c r="J12" s="24">
        <f>('回帰TMR'!J12-'TMR(基本ﾃﾞｰﾀ)'!J12)/'TMR(基本ﾃﾞｰﾀ)'!J12*100</f>
        <v>0.09641203773723282</v>
      </c>
      <c r="K12" s="24">
        <f>('回帰TMR'!K12-'TMR(基本ﾃﾞｰﾀ)'!K12)/'TMR(基本ﾃﾞｰﾀ)'!K12*100</f>
        <v>0.1204284894475262</v>
      </c>
      <c r="L12" s="24">
        <f>('回帰TMR'!L12-'TMR(基本ﾃﾞｰﾀ)'!L12)/'TMR(基本ﾃﾞｰﾀ)'!L12*100</f>
        <v>-0.11996823164983708</v>
      </c>
      <c r="M12" s="24">
        <f>('回帰TMR'!M12-'TMR(基本ﾃﾞｰﾀ)'!M12)/'TMR(基本ﾃﾞｰﾀ)'!M12*100</f>
        <v>0.08941782211992817</v>
      </c>
    </row>
    <row r="13" spans="2:13" ht="14.25">
      <c r="B13" s="51">
        <v>2.6</v>
      </c>
      <c r="C13" s="24">
        <f>('回帰TMR'!C13-'TMR(基本ﾃﾞｰﾀ)'!C13)/'TMR(基本ﾃﾞｰﾀ)'!C13*100</f>
        <v>0.11007133344062209</v>
      </c>
      <c r="D13" s="24">
        <f>('回帰TMR'!D13-'TMR(基本ﾃﾞｰﾀ)'!D13)/'TMR(基本ﾃﾞｰﾀ)'!D13*100</f>
        <v>-0.031584418877526596</v>
      </c>
      <c r="E13" s="24">
        <f>('回帰TMR'!E13-'TMR(基本ﾃﾞｰﾀ)'!E13)/'TMR(基本ﾃﾞｰﾀ)'!E13*100</f>
        <v>0.10158581849519788</v>
      </c>
      <c r="F13" s="24">
        <f>('回帰TMR'!F13-'TMR(基本ﾃﾞｰﾀ)'!F13)/'TMR(基本ﾃﾞｰﾀ)'!F13*100</f>
        <v>0.15986943986343521</v>
      </c>
      <c r="G13" s="24">
        <f>('回帰TMR'!G13-'TMR(基本ﾃﾞｰﾀ)'!G13)/'TMR(基本ﾃﾞｰﾀ)'!G13*100</f>
        <v>-0.11724796309529753</v>
      </c>
      <c r="H13" s="24">
        <f>('回帰TMR'!H13-'TMR(基本ﾃﾞｰﾀ)'!H13)/'TMR(基本ﾃﾞｰﾀ)'!H13*100</f>
        <v>-0.12436628432077058</v>
      </c>
      <c r="I13" s="24">
        <f>('回帰TMR'!I13-'TMR(基本ﾃﾞｰﾀ)'!I13)/'TMR(基本ﾃﾞｰﾀ)'!I13*100</f>
        <v>0.018823760947714836</v>
      </c>
      <c r="J13" s="24">
        <f>('回帰TMR'!J13-'TMR(基本ﾃﾞｰﾀ)'!J13)/'TMR(基本ﾃﾞｰﾀ)'!J13*100</f>
        <v>-0.08264869826734374</v>
      </c>
      <c r="K13" s="24">
        <f>('回帰TMR'!K13-'TMR(基本ﾃﾞｰﾀ)'!K13)/'TMR(基本ﾃﾞｰﾀ)'!K13*100</f>
        <v>-0.11100851144724785</v>
      </c>
      <c r="L13" s="24">
        <f>('回帰TMR'!L13-'TMR(基本ﾃﾞｰﾀ)'!L13)/'TMR(基本ﾃﾞｰﾀ)'!L13*100</f>
        <v>-0.09854567565263148</v>
      </c>
      <c r="M13" s="24">
        <f>('回帰TMR'!M13-'TMR(基本ﾃﾞｰﾀ)'!M13)/'TMR(基本ﾃﾞｰﾀ)'!M13*100</f>
        <v>-0.05747086675519834</v>
      </c>
    </row>
    <row r="14" spans="2:13" ht="14.25">
      <c r="B14" s="51">
        <v>2.7</v>
      </c>
      <c r="C14" s="24">
        <f>('回帰TMR'!C14-'TMR(基本ﾃﾞｰﾀ)'!C14)/'TMR(基本ﾃﾞｰﾀ)'!C14*100</f>
        <v>-0.21537902620090527</v>
      </c>
      <c r="D14" s="24">
        <f>('回帰TMR'!D14-'TMR(基本ﾃﾞｰﾀ)'!D14)/'TMR(基本ﾃﾞｰﾀ)'!D14*100</f>
        <v>-0.3591982802185989</v>
      </c>
      <c r="E14" s="24">
        <f>('回帰TMR'!E14-'TMR(基本ﾃﾞｰﾀ)'!E14)/'TMR(基本ﾃﾞｰﾀ)'!E14*100</f>
        <v>-0.141748179188268</v>
      </c>
      <c r="F14" s="24">
        <f>('回帰TMR'!F14-'TMR(基本ﾃﾞｰﾀ)'!F14)/'TMR(基本ﾃﾞｰﾀ)'!F14*100</f>
        <v>0.030017112412422733</v>
      </c>
      <c r="G14" s="24">
        <f>('回帰TMR'!G14-'TMR(基本ﾃﾞｰﾀ)'!G14)/'TMR(基本ﾃﾞｰﾀ)'!G14*100</f>
        <v>-0.06480163219054415</v>
      </c>
      <c r="H14" s="24">
        <f>('回帰TMR'!H14-'TMR(基本ﾃﾞｰﾀ)'!H14)/'TMR(基本ﾃﾞｰﾀ)'!H14*100</f>
        <v>-0.5680895571875977</v>
      </c>
      <c r="I14" s="24">
        <f>('回帰TMR'!I14-'TMR(基本ﾃﾞｰﾀ)'!I14)/'TMR(基本ﾃﾞｰﾀ)'!I14*100</f>
        <v>-0.22876103268116665</v>
      </c>
      <c r="J14" s="24">
        <f>('回帰TMR'!J14-'TMR(基本ﾃﾞｰﾀ)'!J14)/'TMR(基本ﾃﾞｰﾀ)'!J14*100</f>
        <v>-0.2138519108658535</v>
      </c>
      <c r="K14" s="24">
        <f>('回帰TMR'!K14-'TMR(基本ﾃﾞｰﾀ)'!K14)/'TMR(基本ﾃﾞｰﾀ)'!K14*100</f>
        <v>-0.1443583346234222</v>
      </c>
      <c r="L14" s="24">
        <f>('回帰TMR'!L14-'TMR(基本ﾃﾞｰﾀ)'!L14)/'TMR(基本ﾃﾞｰﾀ)'!L14*100</f>
        <v>-0.1189659954833587</v>
      </c>
      <c r="M14" s="24">
        <f>('回帰TMR'!M14-'TMR(基本ﾃﾞｰﾀ)'!M14)/'TMR(基本ﾃﾞｰﾀ)'!M14*100</f>
        <v>-0.14651319530349635</v>
      </c>
    </row>
    <row r="15" spans="2:13" ht="14.25">
      <c r="B15" s="51">
        <v>2.8</v>
      </c>
      <c r="C15" s="24">
        <f>('回帰TMR'!C15-'TMR(基本ﾃﾞｰﾀ)'!C15)/'TMR(基本ﾃﾞｰﾀ)'!C15*100</f>
        <v>-0.2578308117938863</v>
      </c>
      <c r="D15" s="24">
        <f>('回帰TMR'!D15-'TMR(基本ﾃﾞｰﾀ)'!D15)/'TMR(基本ﾃﾞｰﾀ)'!D15*100</f>
        <v>-0.39397596757008635</v>
      </c>
      <c r="E15" s="24">
        <f>('回帰TMR'!E15-'TMR(基本ﾃﾞｰﾀ)'!E15)/'TMR(基本ﾃﾞｰﾀ)'!E15*100</f>
        <v>-0.34982401059895324</v>
      </c>
      <c r="F15" s="24">
        <f>('回帰TMR'!F15-'TMR(基本ﾃﾞｰﾀ)'!F15)/'TMR(基本ﾃﾞｰﾀ)'!F15*100</f>
        <v>-0.28407857631110095</v>
      </c>
      <c r="G15" s="24">
        <f>('回帰TMR'!G15-'TMR(基本ﾃﾞｰﾀ)'!G15)/'TMR(基本ﾃﾞｰﾀ)'!G15*100</f>
        <v>-0.5544847219205614</v>
      </c>
      <c r="H15" s="24">
        <f>('回帰TMR'!H15-'TMR(基本ﾃﾞｰﾀ)'!H15)/'TMR(基本ﾃﾞｰﾀ)'!H15*100</f>
        <v>-0.38954881206425745</v>
      </c>
      <c r="I15" s="24">
        <f>('回帰TMR'!I15-'TMR(基本ﾃﾞｰﾀ)'!I15)/'TMR(基本ﾃﾞｰﾀ)'!I15*100</f>
        <v>-0.219392802523873</v>
      </c>
      <c r="J15" s="24">
        <f>('回帰TMR'!J15-'TMR(基本ﾃﾞｰﾀ)'!J15)/'TMR(基本ﾃﾞｰﾀ)'!J15*100</f>
        <v>-0.14745055732928739</v>
      </c>
      <c r="K15" s="24">
        <f>('回帰TMR'!K15-'TMR(基本ﾃﾞｰﾀ)'!K15)/'TMR(基本ﾃﾞｰﾀ)'!K15*100</f>
        <v>0.010771163571730462</v>
      </c>
      <c r="L15" s="24">
        <f>('回帰TMR'!L15-'TMR(基本ﾃﾞｰﾀ)'!L15)/'TMR(基本ﾃﾞｰﾀ)'!L15*100</f>
        <v>-0.18130444537771084</v>
      </c>
      <c r="M15" s="24">
        <f>('回帰TMR'!M15-'TMR(基本ﾃﾞｰﾀ)'!M15)/'TMR(基本ﾃﾞｰﾀ)'!M15*100</f>
        <v>-0.1777733769873111</v>
      </c>
    </row>
    <row r="16" spans="2:13" ht="14.25">
      <c r="B16" s="51">
        <v>2.9</v>
      </c>
      <c r="C16" s="24">
        <f>('回帰TMR'!C16-'TMR(基本ﾃﾞｰﾀ)'!C16)/'TMR(基本ﾃﾞｰﾀ)'!C16*100</f>
        <v>-0.48538968965914353</v>
      </c>
      <c r="D16" s="24">
        <f>('回帰TMR'!D16-'TMR(基本ﾃﾞｰﾀ)'!D16)/'TMR(基本ﾃﾞｰﾀ)'!D16*100</f>
        <v>-0.5434956869497943</v>
      </c>
      <c r="E16" s="24">
        <f>('回帰TMR'!E16-'TMR(基本ﾃﾞｰﾀ)'!E16)/'TMR(基本ﾃﾞｰﾀ)'!E16*100</f>
        <v>-0.4831086666348768</v>
      </c>
      <c r="F16" s="24">
        <f>('回帰TMR'!F16-'TMR(基本ﾃﾞｰﾀ)'!F16)/'TMR(基本ﾃﾞｰﾀ)'!F16*100</f>
        <v>-0.333086115893742</v>
      </c>
      <c r="G16" s="24">
        <f>('回帰TMR'!G16-'TMR(基本ﾃﾞｰﾀ)'!G16)/'TMR(基本ﾃﾞｰﾀ)'!G16*100</f>
        <v>-0.15209514724167617</v>
      </c>
      <c r="H16" s="24">
        <f>('回帰TMR'!H16-'TMR(基本ﾃﾞｰﾀ)'!H16)/'TMR(基本ﾃﾞｰﾀ)'!H16*100</f>
        <v>-1.0363840423444812</v>
      </c>
      <c r="I16" s="24">
        <f>('回帰TMR'!I16-'TMR(基本ﾃﾞｰﾀ)'!I16)/'TMR(基本ﾃﾞｰﾀ)'!I16*100</f>
        <v>-0.15259239212782486</v>
      </c>
      <c r="J16" s="24">
        <f>('回帰TMR'!J16-'TMR(基本ﾃﾞｰﾀ)'!J16)/'TMR(基本ﾃﾞｰﾀ)'!J16*100</f>
        <v>-0.2332031933316886</v>
      </c>
      <c r="K16" s="24">
        <f>('回帰TMR'!K16-'TMR(基本ﾃﾞｰﾀ)'!K16)/'TMR(基本ﾃﾞｰﾀ)'!K16*100</f>
        <v>-0.11665484354470958</v>
      </c>
      <c r="L16" s="24">
        <f>('回帰TMR'!L16-'TMR(基本ﾃﾞｰﾀ)'!L16)/'TMR(基本ﾃﾞｰﾀ)'!L16*100</f>
        <v>-0.1454315661214061</v>
      </c>
      <c r="M16" s="24">
        <f>('回帰TMR'!M16-'TMR(基本ﾃﾞｰﾀ)'!M16)/'TMR(基本ﾃﾞｰﾀ)'!M16*100</f>
        <v>-0.010715575881113838</v>
      </c>
    </row>
    <row r="17" spans="2:13" ht="14.25">
      <c r="B17" s="51">
        <v>3</v>
      </c>
      <c r="C17" s="24">
        <f>('回帰TMR'!C17-'TMR(基本ﾃﾞｰﾀ)'!C17)/'TMR(基本ﾃﾞｰﾀ)'!C17*100</f>
        <v>-0.35082505825475335</v>
      </c>
      <c r="D17" s="24">
        <f>('回帰TMR'!D17-'TMR(基本ﾃﾞｰﾀ)'!D17)/'TMR(基本ﾃﾞｰﾀ)'!D17*100</f>
        <v>-0.39029865428965826</v>
      </c>
      <c r="E17" s="24">
        <f>('回帰TMR'!E17-'TMR(基本ﾃﾞｰﾀ)'!E17)/'TMR(基本ﾃﾞｰﾀ)'!E17*100</f>
        <v>-0.31267081938831215</v>
      </c>
      <c r="F17" s="24">
        <f>('回帰TMR'!F17-'TMR(基本ﾃﾞｰﾀ)'!F17)/'TMR(基本ﾃﾞｰﾀ)'!F17*100</f>
        <v>-0.33664402157934914</v>
      </c>
      <c r="G17" s="24">
        <f>('回帰TMR'!G17-'TMR(基本ﾃﾞｰﾀ)'!G17)/'TMR(基本ﾃﾞｰﾀ)'!G17*100</f>
        <v>-0.35174267064162845</v>
      </c>
      <c r="H17" s="24">
        <f>('回帰TMR'!H17-'TMR(基本ﾃﾞｰﾀ)'!H17)/'TMR(基本ﾃﾞｰﾀ)'!H17*100</f>
        <v>0.03097790603422864</v>
      </c>
      <c r="I17" s="24">
        <f>('回帰TMR'!I17-'TMR(基本ﾃﾞｰﾀ)'!I17)/'TMR(基本ﾃﾞｰﾀ)'!I17*100</f>
        <v>-0.027833472994167333</v>
      </c>
      <c r="J17" s="24">
        <f>('回帰TMR'!J17-'TMR(基本ﾃﾞｰﾀ)'!J17)/'TMR(基本ﾃﾞｰﾀ)'!J17*100</f>
        <v>-0.1708802599292454</v>
      </c>
      <c r="K17" s="24">
        <f>('回帰TMR'!K17-'TMR(基本ﾃﾞｰﾀ)'!K17)/'TMR(基本ﾃﾞｰﾀ)'!K17*100</f>
        <v>-0.045155879812482244</v>
      </c>
      <c r="L17" s="24">
        <f>('回帰TMR'!L17-'TMR(基本ﾃﾞｰﾀ)'!L17)/'TMR(基本ﾃﾞｰﾀ)'!L17*100</f>
        <v>-0.2315793100949239</v>
      </c>
      <c r="M17" s="24">
        <f>('回帰TMR'!M17-'TMR(基本ﾃﾞｰﾀ)'!M17)/'TMR(基本ﾃﾞｰﾀ)'!M17*100</f>
        <v>-0.12638806691817892</v>
      </c>
    </row>
    <row r="18" spans="2:13" ht="14.25">
      <c r="B18" s="51">
        <v>3.1</v>
      </c>
      <c r="C18" s="24">
        <f>('回帰TMR'!C18-'TMR(基本ﾃﾞｰﾀ)'!C18)/'TMR(基本ﾃﾞｰﾀ)'!C18*100</f>
        <v>-0.5505169982829975</v>
      </c>
      <c r="D18" s="24">
        <f>('回帰TMR'!D18-'TMR(基本ﾃﾞｰﾀ)'!D18)/'TMR(基本ﾃﾞｰﾀ)'!D18*100</f>
        <v>-0.4511141755504635</v>
      </c>
      <c r="E18" s="24">
        <f>('回帰TMR'!E18-'TMR(基本ﾃﾞｰﾀ)'!E18)/'TMR(基本ﾃﾞｰﾀ)'!E18*100</f>
        <v>-0.2660713974049821</v>
      </c>
      <c r="F18" s="24">
        <f>('回帰TMR'!F18-'TMR(基本ﾃﾞｰﾀ)'!F18)/'TMR(基本ﾃﾞｰﾀ)'!F18*100</f>
        <v>-0.35444393433932575</v>
      </c>
      <c r="G18" s="24">
        <f>('回帰TMR'!G18-'TMR(基本ﾃﾞｰﾀ)'!G18)/'TMR(基本ﾃﾞｰﾀ)'!G18*100</f>
        <v>-0.29548204122165433</v>
      </c>
      <c r="H18" s="24">
        <f>('回帰TMR'!H18-'TMR(基本ﾃﾞｰﾀ)'!H18)/'TMR(基本ﾃﾞｰﾀ)'!H18*100</f>
        <v>-0.32995016565630353</v>
      </c>
      <c r="I18" s="24">
        <f>('回帰TMR'!I18-'TMR(基本ﾃﾞｰﾀ)'!I18)/'TMR(基本ﾃﾞｰﾀ)'!I18*100</f>
        <v>-0.005818733284386166</v>
      </c>
      <c r="J18" s="24">
        <f>('回帰TMR'!J18-'TMR(基本ﾃﾞｰﾀ)'!J18)/'TMR(基本ﾃﾞｰﾀ)'!J18*100</f>
        <v>-0.18069953098701783</v>
      </c>
      <c r="K18" s="24">
        <f>('回帰TMR'!K18-'TMR(基本ﾃﾞｰﾀ)'!K18)/'TMR(基本ﾃﾞｰﾀ)'!K18*100</f>
        <v>-0.15634916593867335</v>
      </c>
      <c r="L18" s="24">
        <f>('回帰TMR'!L18-'TMR(基本ﾃﾞｰﾀ)'!L18)/'TMR(基本ﾃﾞｰﾀ)'!L18*100</f>
        <v>-0.2794857848489887</v>
      </c>
      <c r="M18" s="24">
        <f>('回帰TMR'!M18-'TMR(基本ﾃﾞｰﾀ)'!M18)/'TMR(基本ﾃﾞｰﾀ)'!M18*100</f>
        <v>-0.06336864875955979</v>
      </c>
    </row>
    <row r="19" spans="2:13" ht="14.25">
      <c r="B19" s="51">
        <v>3.2</v>
      </c>
      <c r="C19" s="24">
        <f>('回帰TMR'!C19-'TMR(基本ﾃﾞｰﾀ)'!C19)/'TMR(基本ﾃﾞｰﾀ)'!C19*100</f>
        <v>-0.2868708156949067</v>
      </c>
      <c r="D19" s="24">
        <f>('回帰TMR'!D19-'TMR(基本ﾃﾞｰﾀ)'!D19)/'TMR(基本ﾃﾞｰﾀ)'!D19*100</f>
        <v>-0.7459151850537563</v>
      </c>
      <c r="E19" s="24">
        <f>('回帰TMR'!E19-'TMR(基本ﾃﾞｰﾀ)'!E19)/'TMR(基本ﾃﾞｰﾀ)'!E19*100</f>
        <v>-0.4340936578325771</v>
      </c>
      <c r="F19" s="24">
        <f>('回帰TMR'!F19-'TMR(基本ﾃﾞｰﾀ)'!F19)/'TMR(基本ﾃﾞｰﾀ)'!F19*100</f>
        <v>-0.3263800195086108</v>
      </c>
      <c r="G19" s="24">
        <f>('回帰TMR'!G19-'TMR(基本ﾃﾞｰﾀ)'!G19)/'TMR(基本ﾃﾞｰﾀ)'!G19*100</f>
        <v>-0.22266990704802697</v>
      </c>
      <c r="H19" s="24">
        <f>('回帰TMR'!H19-'TMR(基本ﾃﾞｰﾀ)'!H19)/'TMR(基本ﾃﾞｰﾀ)'!H19*100</f>
        <v>-0.6029023075794311</v>
      </c>
      <c r="I19" s="24">
        <f>('回帰TMR'!I19-'TMR(基本ﾃﾞｰﾀ)'!I19)/'TMR(基本ﾃﾞｰﾀ)'!I19*100</f>
        <v>-0.24794492124305492</v>
      </c>
      <c r="J19" s="24">
        <f>('回帰TMR'!J19-'TMR(基本ﾃﾞｰﾀ)'!J19)/'TMR(基本ﾃﾞｰﾀ)'!J19*100</f>
        <v>-0.32308971029033895</v>
      </c>
      <c r="K19" s="24">
        <f>('回帰TMR'!K19-'TMR(基本ﾃﾞｰﾀ)'!K19)/'TMR(基本ﾃﾞｰﾀ)'!K19*100</f>
        <v>-0.19900339286331395</v>
      </c>
      <c r="L19" s="24">
        <f>('回帰TMR'!L19-'TMR(基本ﾃﾞｰﾀ)'!L19)/'TMR(基本ﾃﾞｰﾀ)'!L19*100</f>
        <v>-0.29910138261049557</v>
      </c>
      <c r="M19" s="24">
        <f>('回帰TMR'!M19-'TMR(基本ﾃﾞｰﾀ)'!M19)/'TMR(基本ﾃﾞｰﾀ)'!M19*100</f>
        <v>-0.1530655291809677</v>
      </c>
    </row>
    <row r="20" spans="2:13" ht="14.25">
      <c r="B20" s="51">
        <v>3.3</v>
      </c>
      <c r="C20" s="24">
        <f>('回帰TMR'!C20-'TMR(基本ﾃﾞｰﾀ)'!C20)/'TMR(基本ﾃﾞｰﾀ)'!C20*100</f>
        <v>-0.4682565961672069</v>
      </c>
      <c r="D20" s="24">
        <f>('回帰TMR'!D20-'TMR(基本ﾃﾞｰﾀ)'!D20)/'TMR(基本ﾃﾞｰﾀ)'!D20*100</f>
        <v>-0.44814232505773893</v>
      </c>
      <c r="E20" s="24">
        <f>('回帰TMR'!E20-'TMR(基本ﾃﾞｰﾀ)'!E20)/'TMR(基本ﾃﾞｰﾀ)'!E20*100</f>
        <v>-0.6164820195123968</v>
      </c>
      <c r="F20" s="24">
        <f>('回帰TMR'!F20-'TMR(基本ﾃﾞｰﾀ)'!F20)/'TMR(基本ﾃﾞｰﾀ)'!F20*100</f>
        <v>-0.5724287771810449</v>
      </c>
      <c r="G20" s="24">
        <f>('回帰TMR'!G20-'TMR(基本ﾃﾞｰﾀ)'!G20)/'TMR(基本ﾃﾞｰﾀ)'!G20*100</f>
        <v>-0.5441954480131725</v>
      </c>
      <c r="H20" s="24">
        <f>('回帰TMR'!H20-'TMR(基本ﾃﾞｰﾀ)'!H20)/'TMR(基本ﾃﾞｰﾀ)'!H20*100</f>
        <v>-0.41973387791320255</v>
      </c>
      <c r="I20" s="24">
        <f>('回帰TMR'!I20-'TMR(基本ﾃﾞｰﾀ)'!I20)/'TMR(基本ﾃﾞｰﾀ)'!I20*100</f>
        <v>-0.15068911885548078</v>
      </c>
      <c r="J20" s="24">
        <f>('回帰TMR'!J20-'TMR(基本ﾃﾞｰﾀ)'!J20)/'TMR(基本ﾃﾞｰﾀ)'!J20*100</f>
        <v>-0.24662934294023073</v>
      </c>
      <c r="K20" s="24">
        <f>('回帰TMR'!K20-'TMR(基本ﾃﾞｰﾀ)'!K20)/'TMR(基本ﾃﾞｰﾀ)'!K20*100</f>
        <v>-0.13264704361889487</v>
      </c>
      <c r="L20" s="24">
        <f>('回帰TMR'!L20-'TMR(基本ﾃﾞｰﾀ)'!L20)/'TMR(基本ﾃﾞｰﾀ)'!L20*100</f>
        <v>-0.21991676268546936</v>
      </c>
      <c r="M20" s="24">
        <f>('回帰TMR'!M20-'TMR(基本ﾃﾞｰﾀ)'!M20)/'TMR(基本ﾃﾞｰﾀ)'!M20*100</f>
        <v>-0.22464216629448272</v>
      </c>
    </row>
    <row r="21" spans="2:13" ht="14.25">
      <c r="B21" s="51">
        <v>3.4</v>
      </c>
      <c r="C21" s="24">
        <f>('回帰TMR'!C21-'TMR(基本ﾃﾞｰﾀ)'!C21)/'TMR(基本ﾃﾞｰﾀ)'!C21*100</f>
        <v>-0.3845672986236173</v>
      </c>
      <c r="D21" s="24">
        <f>('回帰TMR'!D21-'TMR(基本ﾃﾞｰﾀ)'!D21)/'TMR(基本ﾃﾞｰﾀ)'!D21*100</f>
        <v>-0.7734681882130101</v>
      </c>
      <c r="E21" s="24">
        <f>('回帰TMR'!E21-'TMR(基本ﾃﾞｰﾀ)'!E21)/'TMR(基本ﾃﾞｰﾀ)'!E21*100</f>
        <v>-0.4436192255325987</v>
      </c>
      <c r="F21" s="24">
        <f>('回帰TMR'!F21-'TMR(基本ﾃﾞｰﾀ)'!F21)/'TMR(基本ﾃﾞｰﾀ)'!F21*100</f>
        <v>-0.5726748474210586</v>
      </c>
      <c r="G21" s="24">
        <f>('回帰TMR'!G21-'TMR(基本ﾃﾞｰﾀ)'!G21)/'TMR(基本ﾃﾞｰﾀ)'!G21*100</f>
        <v>-0.5091360087151905</v>
      </c>
      <c r="H21" s="24">
        <f>('回帰TMR'!H21-'TMR(基本ﾃﾞｰﾀ)'!H21)/'TMR(基本ﾃﾞｰﾀ)'!H21*100</f>
        <v>-0.6992953641644727</v>
      </c>
      <c r="I21" s="24">
        <f>('回帰TMR'!I21-'TMR(基本ﾃﾞｰﾀ)'!I21)/'TMR(基本ﾃﾞｰﾀ)'!I21*100</f>
        <v>-0.03513572681336189</v>
      </c>
      <c r="J21" s="24">
        <f>('回帰TMR'!J21-'TMR(基本ﾃﾞｰﾀ)'!J21)/'TMR(基本ﾃﾞｰﾀ)'!J21*100</f>
        <v>-0.24232039237561892</v>
      </c>
      <c r="K21" s="24">
        <f>('回帰TMR'!K21-'TMR(基本ﾃﾞｰﾀ)'!K21)/'TMR(基本ﾃﾞｰﾀ)'!K21*100</f>
        <v>-0.15859830026265037</v>
      </c>
      <c r="L21" s="24">
        <f>('回帰TMR'!L21-'TMR(基本ﾃﾞｰﾀ)'!L21)/'TMR(基本ﾃﾞｰﾀ)'!L21*100</f>
        <v>-0.25292293115537395</v>
      </c>
      <c r="M21" s="24">
        <f>('回帰TMR'!M21-'TMR(基本ﾃﾞｰﾀ)'!M21)/'TMR(基本ﾃﾞｰﾀ)'!M21*100</f>
        <v>-0.15727813880324354</v>
      </c>
    </row>
    <row r="22" spans="2:13" ht="14.25">
      <c r="B22" s="51">
        <v>3.5</v>
      </c>
      <c r="C22" s="24">
        <f>('回帰TMR'!C22-'TMR(基本ﾃﾞｰﾀ)'!C22)/'TMR(基本ﾃﾞｰﾀ)'!C22*100</f>
        <v>-0.275249557750299</v>
      </c>
      <c r="D22" s="24">
        <f>('回帰TMR'!D22-'TMR(基本ﾃﾞｰﾀ)'!D22)/'TMR(基本ﾃﾞｰﾀ)'!D22*100</f>
        <v>-0.5443865927770736</v>
      </c>
      <c r="E22" s="24">
        <f>('回帰TMR'!E22-'TMR(基本ﾃﾞｰﾀ)'!E22)/'TMR(基本ﾃﾞｰﾀ)'!E22*100</f>
        <v>-0.6251055650834728</v>
      </c>
      <c r="F22" s="24">
        <f>('回帰TMR'!F22-'TMR(基本ﾃﾞｰﾀ)'!F22)/'TMR(基本ﾃﾞｰﾀ)'!F22*100</f>
        <v>-0.5667258291293369</v>
      </c>
      <c r="G22" s="24">
        <f>('回帰TMR'!G22-'TMR(基本ﾃﾞｰﾀ)'!G22)/'TMR(基本ﾃﾞｰﾀ)'!G22*100</f>
        <v>-0.19573037073707217</v>
      </c>
      <c r="H22" s="24">
        <f>('回帰TMR'!H22-'TMR(基本ﾃﾞｰﾀ)'!H22)/'TMR(基本ﾃﾞｰﾀ)'!H22*100</f>
        <v>-0.3212385342208322</v>
      </c>
      <c r="I22" s="24">
        <f>('回帰TMR'!I22-'TMR(基本ﾃﾞｰﾀ)'!I22)/'TMR(基本ﾃﾞｰﾀ)'!I22*100</f>
        <v>-0.1946189437902553</v>
      </c>
      <c r="J22" s="24">
        <f>('回帰TMR'!J22-'TMR(基本ﾃﾞｰﾀ)'!J22)/'TMR(基本ﾃﾞｰﾀ)'!J22*100</f>
        <v>-0.31045826905712365</v>
      </c>
      <c r="K22" s="24">
        <f>('回帰TMR'!K22-'TMR(基本ﾃﾞｰﾀ)'!K22)/'TMR(基本ﾃﾞｰﾀ)'!K22*100</f>
        <v>-0.1963475114985801</v>
      </c>
      <c r="L22" s="24">
        <f>('回帰TMR'!L22-'TMR(基本ﾃﾞｰﾀ)'!L22)/'TMR(基本ﾃﾞｰﾀ)'!L22*100</f>
        <v>-0.2775333979841002</v>
      </c>
      <c r="M22" s="24">
        <f>('回帰TMR'!M22-'TMR(基本ﾃﾞｰﾀ)'!M22)/'TMR(基本ﾃﾞｰﾀ)'!M22*100</f>
        <v>-0.10157686258816345</v>
      </c>
    </row>
    <row r="23" spans="2:13" ht="14.25">
      <c r="B23" s="51">
        <v>3.6</v>
      </c>
      <c r="C23" s="24">
        <f>('回帰TMR'!C23-'TMR(基本ﾃﾞｰﾀ)'!C23)/'TMR(基本ﾃﾞｰﾀ)'!C23*100</f>
        <v>-0.633522336506225</v>
      </c>
      <c r="D23" s="24">
        <f>('回帰TMR'!D23-'TMR(基本ﾃﾞｰﾀ)'!D23)/'TMR(基本ﾃﾞｰﾀ)'!D23*100</f>
        <v>-0.7296788495709938</v>
      </c>
      <c r="E23" s="24">
        <f>('回帰TMR'!E23-'TMR(基本ﾃﾞｰﾀ)'!E23)/'TMR(基本ﾃﾞｰﾀ)'!E23*100</f>
        <v>-0.3492848491269332</v>
      </c>
      <c r="F23" s="24">
        <f>('回帰TMR'!F23-'TMR(基本ﾃﾞｰﾀ)'!F23)/'TMR(基本ﾃﾞｰﾀ)'!F23*100</f>
        <v>-0.5444082980783317</v>
      </c>
      <c r="G23" s="24">
        <f>('回帰TMR'!G23-'TMR(基本ﾃﾞｰﾀ)'!G23)/'TMR(基本ﾃﾞｰﾀ)'!G23*100</f>
        <v>-0.23736161043223103</v>
      </c>
      <c r="H23" s="24">
        <f>('回帰TMR'!H23-'TMR(基本ﾃﾞｰﾀ)'!H23)/'TMR(基本ﾃﾞｰﾀ)'!H23*100</f>
        <v>-0.6179745298164424</v>
      </c>
      <c r="I23" s="24">
        <f>('回帰TMR'!I23-'TMR(基本ﾃﾞｰﾀ)'!I23)/'TMR(基本ﾃﾞｰﾀ)'!I23*100</f>
        <v>-0.2655762734278212</v>
      </c>
      <c r="J23" s="24">
        <f>('回帰TMR'!J23-'TMR(基本ﾃﾞｰﾀ)'!J23)/'TMR(基本ﾃﾞｰﾀ)'!J23*100</f>
        <v>-0.3402212820229492</v>
      </c>
      <c r="K23" s="24">
        <f>('回帰TMR'!K23-'TMR(基本ﾃﾞｰﾀ)'!K23)/'TMR(基本ﾃﾞｰﾀ)'!K23*100</f>
        <v>-0.2256716698010228</v>
      </c>
      <c r="L23" s="24">
        <f>('回帰TMR'!L23-'TMR(基本ﾃﾞｰﾀ)'!L23)/'TMR(基本ﾃﾞｰﾀ)'!L23*100</f>
        <v>-0.38443272498882497</v>
      </c>
      <c r="M23" s="24">
        <f>('回帰TMR'!M23-'TMR(基本ﾃﾞｰﾀ)'!M23)/'TMR(基本ﾃﾞｰﾀ)'!M23*100</f>
        <v>-0.14863219401458852</v>
      </c>
    </row>
    <row r="24" spans="2:13" ht="14.25">
      <c r="B24" s="51">
        <v>3.7</v>
      </c>
      <c r="C24" s="24">
        <f>('回帰TMR'!C24-'TMR(基本ﾃﾞｰﾀ)'!C24)/'TMR(基本ﾃﾞｰﾀ)'!C24*100</f>
        <v>-0.2518065550060696</v>
      </c>
      <c r="D24" s="24">
        <f>('回帰TMR'!D24-'TMR(基本ﾃﾞｰﾀ)'!D24)/'TMR(基本ﾃﾞｰﾀ)'!D24*100</f>
        <v>-0.4781015783095082</v>
      </c>
      <c r="E24" s="24">
        <f>('回帰TMR'!E24-'TMR(基本ﾃﾞｰﾀ)'!E24)/'TMR(基本ﾃﾞｰﾀ)'!E24*100</f>
        <v>-0.5396567759138566</v>
      </c>
      <c r="F24" s="24">
        <f>('回帰TMR'!F24-'TMR(基本ﾃﾞｰﾀ)'!F24)/'TMR(基本ﾃﾞｰﾀ)'!F24*100</f>
        <v>-0.212908682358215</v>
      </c>
      <c r="G24" s="24">
        <f>('回帰TMR'!G24-'TMR(基本ﾃﾞｰﾀ)'!G24)/'TMR(基本ﾃﾞｰﾀ)'!G24*100</f>
        <v>-0.1001863605911966</v>
      </c>
      <c r="H24" s="24">
        <f>('回帰TMR'!H24-'TMR(基本ﾃﾞｰﾀ)'!H24)/'TMR(基本ﾃﾞｰﾀ)'!H24*100</f>
        <v>-0.3851320733245445</v>
      </c>
      <c r="I24" s="24">
        <f>('回帰TMR'!I24-'TMR(基本ﾃﾞｰﾀ)'!I24)/'TMR(基本ﾃﾞｰﾀ)'!I24*100</f>
        <v>-0.1669485452302498</v>
      </c>
      <c r="J24" s="24">
        <f>('回帰TMR'!J24-'TMR(基本ﾃﾞｰﾀ)'!J24)/'TMR(基本ﾃﾞｰﾀ)'!J24*100</f>
        <v>-0.3516650065773438</v>
      </c>
      <c r="K24" s="24">
        <f>('回帰TMR'!K24-'TMR(基本ﾃﾞｰﾀ)'!K24)/'TMR(基本ﾃﾞｰﾀ)'!K24*100</f>
        <v>-0.17561598580414292</v>
      </c>
      <c r="L24" s="24">
        <f>('回帰TMR'!L24-'TMR(基本ﾃﾞｰﾀ)'!L24)/'TMR(基本ﾃﾞｰﾀ)'!L24*100</f>
        <v>-0.23054161413247468</v>
      </c>
      <c r="M24" s="24">
        <f>('回帰TMR'!M24-'TMR(基本ﾃﾞｰﾀ)'!M24)/'TMR(基本ﾃﾞｰﾀ)'!M24*100</f>
        <v>-0.03547779629992431</v>
      </c>
    </row>
    <row r="25" spans="2:13" ht="14.25">
      <c r="B25" s="51">
        <v>3.8</v>
      </c>
      <c r="C25" s="24">
        <f>('回帰TMR'!C25-'TMR(基本ﾃﾞｰﾀ)'!C25)/'TMR(基本ﾃﾞｰﾀ)'!C25*100</f>
        <v>-0.20642370481109037</v>
      </c>
      <c r="D25" s="24">
        <f>('回帰TMR'!D25-'TMR(基本ﾃﾞｰﾀ)'!D25)/'TMR(基本ﾃﾞｰﾀ)'!D25*100</f>
        <v>-0.7230321962158407</v>
      </c>
      <c r="E25" s="24">
        <f>('回帰TMR'!E25-'TMR(基本ﾃﾞｰﾀ)'!E25)/'TMR(基本ﾃﾞｰﾀ)'!E25*100</f>
        <v>-0.542815544405854</v>
      </c>
      <c r="F25" s="24">
        <f>('回帰TMR'!F25-'TMR(基本ﾃﾞｰﾀ)'!F25)/'TMR(基本ﾃﾞｰﾀ)'!F25*100</f>
        <v>-0.5102962878921525</v>
      </c>
      <c r="G25" s="24">
        <f>('回帰TMR'!G25-'TMR(基本ﾃﾞｰﾀ)'!G25)/'TMR(基本ﾃﾞｰﾀ)'!G25*100</f>
        <v>-0.20926021109184376</v>
      </c>
      <c r="H25" s="24">
        <f>('回帰TMR'!H25-'TMR(基本ﾃﾞｰﾀ)'!H25)/'TMR(基本ﾃﾞｰﾀ)'!H25*100</f>
        <v>-0.33554100489087935</v>
      </c>
      <c r="I25" s="24">
        <f>('回帰TMR'!I25-'TMR(基本ﾃﾞｰﾀ)'!I25)/'TMR(基本ﾃﾞｰﾀ)'!I25*100</f>
        <v>-0.181719640784961</v>
      </c>
      <c r="J25" s="24">
        <f>('回帰TMR'!J25-'TMR(基本ﾃﾞｰﾀ)'!J25)/'TMR(基本ﾃﾞｰﾀ)'!J25*100</f>
        <v>-0.21300599752973648</v>
      </c>
      <c r="K25" s="24">
        <f>('回帰TMR'!K25-'TMR(基本ﾃﾞｰﾀ)'!K25)/'TMR(基本ﾃﾞｰﾀ)'!K25*100</f>
        <v>-0.16752101101742936</v>
      </c>
      <c r="L25" s="24">
        <f>('回帰TMR'!L25-'TMR(基本ﾃﾞｰﾀ)'!L25)/'TMR(基本ﾃﾞｰﾀ)'!L25*100</f>
        <v>-0.2598824192392714</v>
      </c>
      <c r="M25" s="24">
        <f>('回帰TMR'!M25-'TMR(基本ﾃﾞｰﾀ)'!M25)/'TMR(基本ﾃﾞｰﾀ)'!M25*100</f>
        <v>-0.05565808722268632</v>
      </c>
    </row>
    <row r="26" spans="2:13" ht="14.25">
      <c r="B26" s="51">
        <v>3.9</v>
      </c>
      <c r="C26" s="24">
        <f>('回帰TMR'!C26-'TMR(基本ﾃﾞｰﾀ)'!C26)/'TMR(基本ﾃﾞｰﾀ)'!C26*100</f>
        <v>-0.12454517290913353</v>
      </c>
      <c r="D26" s="24">
        <f>('回帰TMR'!D26-'TMR(基本ﾃﾞｰﾀ)'!D26)/'TMR(基本ﾃﾞｰﾀ)'!D26*100</f>
        <v>-0.4989932413130844</v>
      </c>
      <c r="E26" s="24">
        <f>('回帰TMR'!E26-'TMR(基本ﾃﾞｰﾀ)'!E26)/'TMR(基本ﾃﾞｰﾀ)'!E26*100</f>
        <v>-0.4790519425200774</v>
      </c>
      <c r="F26" s="24">
        <f>('回帰TMR'!F26-'TMR(基本ﾃﾞｰﾀ)'!F26)/'TMR(基本ﾃﾞｰﾀ)'!F26*100</f>
        <v>-0.2046429195053027</v>
      </c>
      <c r="G26" s="24">
        <f>('回帰TMR'!G26-'TMR(基本ﾃﾞｰﾀ)'!G26)/'TMR(基本ﾃﾞｰﾀ)'!G26*100</f>
        <v>-0.16939996717625525</v>
      </c>
      <c r="H26" s="24">
        <f>('回帰TMR'!H26-'TMR(基本ﾃﾞｰﾀ)'!H26)/'TMR(基本ﾃﾞｰﾀ)'!H26*100</f>
        <v>-0.4604712935030154</v>
      </c>
      <c r="I26" s="24">
        <f>('回帰TMR'!I26-'TMR(基本ﾃﾞｰﾀ)'!I26)/'TMR(基本ﾃﾞｰﾀ)'!I26*100</f>
        <v>-0.14786080766537882</v>
      </c>
      <c r="J26" s="24">
        <f>('回帰TMR'!J26-'TMR(基本ﾃﾞｰﾀ)'!J26)/'TMR(基本ﾃﾞｰﾀ)'!J26*100</f>
        <v>-0.22781477971748118</v>
      </c>
      <c r="K26" s="24">
        <f>('回帰TMR'!K26-'TMR(基本ﾃﾞｰﾀ)'!K26)/'TMR(基本ﾃﾞｰﾀ)'!K26*100</f>
        <v>-0.12020734851538795</v>
      </c>
      <c r="L26" s="24">
        <f>('回帰TMR'!L26-'TMR(基本ﾃﾞｰﾀ)'!L26)/'TMR(基本ﾃﾞｰﾀ)'!L26*100</f>
        <v>-0.3414407948911691</v>
      </c>
      <c r="M26" s="24">
        <f>('回帰TMR'!M26-'TMR(基本ﾃﾞｰﾀ)'!M26)/'TMR(基本ﾃﾞｰﾀ)'!M26*100</f>
        <v>-0.10805667363388914</v>
      </c>
    </row>
    <row r="27" spans="2:13" ht="14.25">
      <c r="B27" s="51">
        <v>4</v>
      </c>
      <c r="C27" s="24">
        <f>('回帰TMR'!C27-'TMR(基本ﾃﾞｰﾀ)'!C27)/'TMR(基本ﾃﾞｰﾀ)'!C27*100</f>
        <v>-0.11810000105975395</v>
      </c>
      <c r="D27" s="24">
        <f>('回帰TMR'!D27-'TMR(基本ﾃﾞｰﾀ)'!D27)/'TMR(基本ﾃﾞｰﾀ)'!D27*100</f>
        <v>-0.6722309968355098</v>
      </c>
      <c r="E27" s="24">
        <f>('回帰TMR'!E27-'TMR(基本ﾃﾞｰﾀ)'!E27)/'TMR(基本ﾃﾞｰﾀ)'!E27*100</f>
        <v>-0.29681770689333936</v>
      </c>
      <c r="F27" s="24">
        <f>('回帰TMR'!F27-'TMR(基本ﾃﾞｰﾀ)'!F27)/'TMR(基本ﾃﾞｰﾀ)'!F27*100</f>
        <v>-0.2970548331857749</v>
      </c>
      <c r="G27" s="24">
        <f>('回帰TMR'!G27-'TMR(基本ﾃﾞｰﾀ)'!G27)/'TMR(基本ﾃﾞｰﾀ)'!G27*100</f>
        <v>0.00019130895864180922</v>
      </c>
      <c r="H27" s="24">
        <f>('回帰TMR'!H27-'TMR(基本ﾃﾞｰﾀ)'!H27)/'TMR(基本ﾃﾞｰﾀ)'!H27*100</f>
        <v>-0.5275472701219324</v>
      </c>
      <c r="I27" s="24">
        <f>('回帰TMR'!I27-'TMR(基本ﾃﾞｰﾀ)'!I27)/'TMR(基本ﾃﾞｰﾀ)'!I27*100</f>
        <v>-0.11596198499858935</v>
      </c>
      <c r="J27" s="24">
        <f>('回帰TMR'!J27-'TMR(基本ﾃﾞｰﾀ)'!J27)/'TMR(基本ﾃﾞｰﾀ)'!J27*100</f>
        <v>-0.15276314443616354</v>
      </c>
      <c r="K27" s="24">
        <f>('回帰TMR'!K27-'TMR(基本ﾃﾞｰﾀ)'!K27)/'TMR(基本ﾃﾞｰﾀ)'!K27*100</f>
        <v>-0.12516760268275834</v>
      </c>
      <c r="L27" s="24">
        <f>('回帰TMR'!L27-'TMR(基本ﾃﾞｰﾀ)'!L27)/'TMR(基本ﾃﾞｰﾀ)'!L27*100</f>
        <v>-0.2114476981764269</v>
      </c>
      <c r="M27" s="24">
        <f>('回帰TMR'!M27-'TMR(基本ﾃﾞｰﾀ)'!M27)/'TMR(基本ﾃﾞｰﾀ)'!M27*100</f>
        <v>0.010867317058066936</v>
      </c>
    </row>
    <row r="28" spans="2:13" ht="14.25">
      <c r="B28" s="51">
        <v>4.1</v>
      </c>
      <c r="C28" s="24">
        <f>('回帰TMR'!C28-'TMR(基本ﾃﾞｰﾀ)'!C28)/'TMR(基本ﾃﾞｰﾀ)'!C28*100</f>
        <v>-0.17724091091128114</v>
      </c>
      <c r="D28" s="24">
        <f>('回帰TMR'!D28-'TMR(基本ﾃﾞｰﾀ)'!D28)/'TMR(基本ﾃﾞｰﾀ)'!D28*100</f>
        <v>-0.2818082592668913</v>
      </c>
      <c r="E28" s="24">
        <f>('回帰TMR'!E28-'TMR(基本ﾃﾞｰﾀ)'!E28)/'TMR(基本ﾃﾞｰﾀ)'!E28*100</f>
        <v>-0.37159273220952005</v>
      </c>
      <c r="F28" s="24">
        <f>('回帰TMR'!F28-'TMR(基本ﾃﾞｰﾀ)'!F28)/'TMR(基本ﾃﾞｰﾀ)'!F28*100</f>
        <v>-0.03612411171257452</v>
      </c>
      <c r="G28" s="24">
        <f>('回帰TMR'!G28-'TMR(基本ﾃﾞｰﾀ)'!G28)/'TMR(基本ﾃﾞｰﾀ)'!G28*100</f>
        <v>-0.2002799446777586</v>
      </c>
      <c r="H28" s="24">
        <f>('回帰TMR'!H28-'TMR(基本ﾃﾞｰﾀ)'!H28)/'TMR(基本ﾃﾞｰﾀ)'!H28*100</f>
        <v>-0.3033289327776576</v>
      </c>
      <c r="I28" s="24">
        <f>('回帰TMR'!I28-'TMR(基本ﾃﾞｰﾀ)'!I28)/'TMR(基本ﾃﾞｰﾀ)'!I28*100</f>
        <v>-0.0859831084956625</v>
      </c>
      <c r="J28" s="24">
        <f>('回帰TMR'!J28-'TMR(基本ﾃﾞｰﾀ)'!J28)/'TMR(基本ﾃﾞｰﾀ)'!J28*100</f>
        <v>-0.19128651171551442</v>
      </c>
      <c r="K28" s="24">
        <f>('回帰TMR'!K28-'TMR(基本ﾃﾞｰﾀ)'!K28)/'TMR(基本ﾃﾞｰﾀ)'!K28*100</f>
        <v>-0.0805174084869151</v>
      </c>
      <c r="L28" s="24">
        <f>('回帰TMR'!L28-'TMR(基本ﾃﾞｰﾀ)'!L28)/'TMR(基本ﾃﾞｰﾀ)'!L28*100</f>
        <v>-0.29613238126863417</v>
      </c>
      <c r="M28" s="24">
        <f>('回帰TMR'!M28-'TMR(基本ﾃﾞｰﾀ)'!M28)/'TMR(基本ﾃﾞｰﾀ)'!M28*100</f>
        <v>0.026542363332488363</v>
      </c>
    </row>
    <row r="29" spans="2:13" ht="14.25">
      <c r="B29" s="51">
        <v>4.2</v>
      </c>
      <c r="C29" s="24">
        <f>('回帰TMR'!C29-'TMR(基本ﾃﾞｰﾀ)'!C29)/'TMR(基本ﾃﾞｰﾀ)'!C29*100</f>
        <v>0.005639749179363332</v>
      </c>
      <c r="D29" s="24">
        <f>('回帰TMR'!D29-'TMR(基本ﾃﾞｰﾀ)'!D29)/'TMR(基本ﾃﾞｰﾀ)'!D29*100</f>
        <v>-0.5247342174307735</v>
      </c>
      <c r="E29" s="24">
        <f>('回帰TMR'!E29-'TMR(基本ﾃﾞｰﾀ)'!E29)/'TMR(基本ﾃﾞｰﾀ)'!E29*100</f>
        <v>-0.04145805663888532</v>
      </c>
      <c r="F29" s="24">
        <f>('回帰TMR'!F29-'TMR(基本ﾃﾞｰﾀ)'!F29)/'TMR(基本ﾃﾞｰﾀ)'!F29*100</f>
        <v>-0.08413657155289776</v>
      </c>
      <c r="G29" s="24">
        <f>('回帰TMR'!G29-'TMR(基本ﾃﾞｰﾀ)'!G29)/'TMR(基本ﾃﾞｰﾀ)'!G29*100</f>
        <v>0.21035649635188658</v>
      </c>
      <c r="H29" s="24">
        <f>('回帰TMR'!H29-'TMR(基本ﾃﾞｰﾀ)'!H29)/'TMR(基本ﾃﾞｰﾀ)'!H29*100</f>
        <v>-0.3044230146079596</v>
      </c>
      <c r="I29" s="24">
        <f>('回帰TMR'!I29-'TMR(基本ﾃﾞｰﾀ)'!I29)/'TMR(基本ﾃﾞｰﾀ)'!I29*100</f>
        <v>-0.04764769977571761</v>
      </c>
      <c r="J29" s="24">
        <f>('回帰TMR'!J29-'TMR(基本ﾃﾞｰﾀ)'!J29)/'TMR(基本ﾃﾞｰﾀ)'!J29*100</f>
        <v>-0.20090369731529026</v>
      </c>
      <c r="K29" s="24">
        <f>('回帰TMR'!K29-'TMR(基本ﾃﾞｰﾀ)'!K29)/'TMR(基本ﾃﾞｰﾀ)'!K29*100</f>
        <v>-0.11898349480676239</v>
      </c>
      <c r="L29" s="24">
        <f>('回帰TMR'!L29-'TMR(基本ﾃﾞｰﾀ)'!L29)/'TMR(基本ﾃﾞｰﾀ)'!L29*100</f>
        <v>-0.09682854639191098</v>
      </c>
      <c r="M29" s="24">
        <f>('回帰TMR'!M29-'TMR(基本ﾃﾞｰﾀ)'!M29)/'TMR(基本ﾃﾞｰﾀ)'!M29*100</f>
        <v>0.030456955460735752</v>
      </c>
    </row>
    <row r="30" spans="2:13" ht="14.25">
      <c r="B30" s="51">
        <v>4.3</v>
      </c>
      <c r="C30" s="24">
        <f>('回帰TMR'!C30-'TMR(基本ﾃﾞｰﾀ)'!C30)/'TMR(基本ﾃﾞｰﾀ)'!C30*100</f>
        <v>-0.06168707102434676</v>
      </c>
      <c r="D30" s="24">
        <f>('回帰TMR'!D30-'TMR(基本ﾃﾞｰﾀ)'!D30)/'TMR(基本ﾃﾞｰﾀ)'!D30*100</f>
        <v>-0.12831247953375835</v>
      </c>
      <c r="E30" s="24">
        <f>('回帰TMR'!E30-'TMR(基本ﾃﾞｰﾀ)'!E30)/'TMR(基本ﾃﾞｰﾀ)'!E30*100</f>
        <v>-0.29733099579909106</v>
      </c>
      <c r="F30" s="24">
        <f>('回帰TMR'!F30-'TMR(基本ﾃﾞｰﾀ)'!F30)/'TMR(基本ﾃﾞｰﾀ)'!F30*100</f>
        <v>-0.04303536423306391</v>
      </c>
      <c r="G30" s="24">
        <f>('回帰TMR'!G30-'TMR(基本ﾃﾞｰﾀ)'!G30)/'TMR(基本ﾃﾞｰﾀ)'!G30*100</f>
        <v>-0.12013215906965173</v>
      </c>
      <c r="H30" s="24">
        <f>('回帰TMR'!H30-'TMR(基本ﾃﾞｰﾀ)'!H30)/'TMR(基本ﾃﾞｰﾀ)'!H30*100</f>
        <v>-0.10349259229426129</v>
      </c>
      <c r="I30" s="24">
        <f>('回帰TMR'!I30-'TMR(基本ﾃﾞｰﾀ)'!I30)/'TMR(基本ﾃﾞｰﾀ)'!I30*100</f>
        <v>-0.021367506815436196</v>
      </c>
      <c r="J30" s="24">
        <f>('回帰TMR'!J30-'TMR(基本ﾃﾞｰﾀ)'!J30)/'TMR(基本ﾃﾞｰﾀ)'!J30*100</f>
        <v>-0.06878997022253368</v>
      </c>
      <c r="K30" s="24">
        <f>('回帰TMR'!K30-'TMR(基本ﾃﾞｰﾀ)'!K30)/'TMR(基本ﾃﾞｰﾀ)'!K30*100</f>
        <v>-0.025680533798737297</v>
      </c>
      <c r="L30" s="24">
        <f>('回帰TMR'!L30-'TMR(基本ﾃﾞｰﾀ)'!L30)/'TMR(基本ﾃﾞｰﾀ)'!L30*100</f>
        <v>-0.1743206001207075</v>
      </c>
      <c r="M30" s="24">
        <f>('回帰TMR'!M30-'TMR(基本ﾃﾞｰﾀ)'!M30)/'TMR(基本ﾃﾞｰﾀ)'!M30*100</f>
        <v>-0.018374926055473653</v>
      </c>
    </row>
    <row r="31" spans="2:13" ht="14.25">
      <c r="B31" s="51">
        <v>4.4</v>
      </c>
      <c r="C31" s="24">
        <f>('回帰TMR'!C31-'TMR(基本ﾃﾞｰﾀ)'!C31)/'TMR(基本ﾃﾞｰﾀ)'!C31*100</f>
        <v>0.0011172106082685486</v>
      </c>
      <c r="D31" s="24">
        <f>('回帰TMR'!D31-'TMR(基本ﾃﾞｰﾀ)'!D31)/'TMR(基本ﾃﾞｰﾀ)'!D31*100</f>
        <v>-0.49239122862915685</v>
      </c>
      <c r="E31" s="24">
        <f>('回帰TMR'!E31-'TMR(基本ﾃﾞｰﾀ)'!E31)/'TMR(基本ﾃﾞｰﾀ)'!E31*100</f>
        <v>-0.07483266616681443</v>
      </c>
      <c r="F31" s="24">
        <f>('回帰TMR'!F31-'TMR(基本ﾃﾞｰﾀ)'!F31)/'TMR(基本ﾃﾞｰﾀ)'!F31*100</f>
        <v>-0.10758210820476256</v>
      </c>
      <c r="G31" s="24">
        <f>('回帰TMR'!G31-'TMR(基本ﾃﾞｰﾀ)'!G31)/'TMR(基本ﾃﾞｰﾀ)'!G31*100</f>
        <v>0.039499204723967715</v>
      </c>
      <c r="H31" s="24">
        <f>('回帰TMR'!H31-'TMR(基本ﾃﾞｰﾀ)'!H31)/'TMR(基本ﾃﾞｰﾀ)'!H31*100</f>
        <v>-0.42620234944999663</v>
      </c>
      <c r="I31" s="24">
        <f>('回帰TMR'!I31-'TMR(基本ﾃﾞｰﾀ)'!I31)/'TMR(基本ﾃﾞｰﾀ)'!I31*100</f>
        <v>-0.038005094653810474</v>
      </c>
      <c r="J31" s="24">
        <f>('回帰TMR'!J31-'TMR(基本ﾃﾞｰﾀ)'!J31)/'TMR(基本ﾃﾞｰﾀ)'!J31*100</f>
        <v>-0.24541980116702483</v>
      </c>
      <c r="K31" s="24">
        <f>('回帰TMR'!K31-'TMR(基本ﾃﾞｰﾀ)'!K31)/'TMR(基本ﾃﾞｰﾀ)'!K31*100</f>
        <v>-0.19006963619020772</v>
      </c>
      <c r="L31" s="24">
        <f>('回帰TMR'!L31-'TMR(基本ﾃﾞｰﾀ)'!L31)/'TMR(基本ﾃﾞｰﾀ)'!L31*100</f>
        <v>-0.1611465175816873</v>
      </c>
      <c r="M31" s="24">
        <f>('回帰TMR'!M31-'TMR(基本ﾃﾞｰﾀ)'!M31)/'TMR(基本ﾃﾞｰﾀ)'!M31*100</f>
        <v>0.06452253509450702</v>
      </c>
    </row>
    <row r="32" spans="2:13" ht="14.25">
      <c r="B32" s="51">
        <v>4.5</v>
      </c>
      <c r="C32" s="24">
        <f>('回帰TMR'!C32-'TMR(基本ﾃﾞｰﾀ)'!C32)/'TMR(基本ﾃﾞｰﾀ)'!C32*100</f>
        <v>0.3414345152951993</v>
      </c>
      <c r="D32" s="24">
        <f>('回帰TMR'!D32-'TMR(基本ﾃﾞｰﾀ)'!D32)/'TMR(基本ﾃﾞｰﾀ)'!D32*100</f>
        <v>-0.04920700251871596</v>
      </c>
      <c r="E32" s="24">
        <f>('回帰TMR'!E32-'TMR(基本ﾃﾞｰﾀ)'!E32)/'TMR(基本ﾃﾞｰﾀ)'!E32*100</f>
        <v>-0.40981449154500976</v>
      </c>
      <c r="F32" s="24">
        <f>('回帰TMR'!F32-'TMR(基本ﾃﾞｰﾀ)'!F32)/'TMR(基本ﾃﾞｰﾀ)'!F32*100</f>
        <v>-0.5235539622569618</v>
      </c>
      <c r="G32" s="24">
        <f>('回帰TMR'!G32-'TMR(基本ﾃﾞｰﾀ)'!G32)/'TMR(基本ﾃﾞｰﾀ)'!G32*100</f>
        <v>-0.18394157691458998</v>
      </c>
      <c r="H32" s="24">
        <f>('回帰TMR'!H32-'TMR(基本ﾃﾞｰﾀ)'!H32)/'TMR(基本ﾃﾞｰﾀ)'!H32*100</f>
        <v>-0.495916140049077</v>
      </c>
      <c r="I32" s="24">
        <f>('回帰TMR'!I32-'TMR(基本ﾃﾞｰﾀ)'!I32)/'TMR(基本ﾃﾞｰﾀ)'!I32*100</f>
        <v>-0.07712520284508519</v>
      </c>
      <c r="J32" s="24">
        <f>('回帰TMR'!J32-'TMR(基本ﾃﾞｰﾀ)'!J32)/'TMR(基本ﾃﾞｰﾀ)'!J32*100</f>
        <v>-0.19828392808852588</v>
      </c>
      <c r="K32" s="24">
        <f>('回帰TMR'!K32-'TMR(基本ﾃﾞｰﾀ)'!K32)/'TMR(基本ﾃﾞｰﾀ)'!K32*100</f>
        <v>-0.20210003898662918</v>
      </c>
      <c r="L32" s="24">
        <f>('回帰TMR'!L32-'TMR(基本ﾃﾞｰﾀ)'!L32)/'TMR(基本ﾃﾞｰﾀ)'!L32*100</f>
        <v>-0.26200542792223075</v>
      </c>
      <c r="M32" s="24">
        <f>('回帰TMR'!M32-'TMR(基本ﾃﾞｰﾀ)'!M32)/'TMR(基本ﾃﾞｰﾀ)'!M32*100</f>
        <v>0.07426513390071483</v>
      </c>
    </row>
    <row r="33" spans="2:13" ht="14.25">
      <c r="B33" s="51">
        <v>4.6</v>
      </c>
      <c r="C33" s="24">
        <f>('回帰TMR'!C33-'TMR(基本ﾃﾞｰﾀ)'!C33)/'TMR(基本ﾃﾞｰﾀ)'!C33*100</f>
        <v>0.08564601233452294</v>
      </c>
      <c r="D33" s="24">
        <f>('回帰TMR'!D33-'TMR(基本ﾃﾞｰﾀ)'!D33)/'TMR(基本ﾃﾞｰﾀ)'!D33*100</f>
        <v>-0.4425775272294385</v>
      </c>
      <c r="E33" s="24">
        <f>('回帰TMR'!E33-'TMR(基本ﾃﾞｰﾀ)'!E33)/'TMR(基本ﾃﾞｰﾀ)'!E33*100</f>
        <v>-0.01773030307047467</v>
      </c>
      <c r="F33" s="24">
        <f>('回帰TMR'!F33-'TMR(基本ﾃﾞｰﾀ)'!F33)/'TMR(基本ﾃﾞｰﾀ)'!F33*100</f>
        <v>0.21932724075451313</v>
      </c>
      <c r="G33" s="24">
        <f>('回帰TMR'!G33-'TMR(基本ﾃﾞｰﾀ)'!G33)/'TMR(基本ﾃﾞｰﾀ)'!G33*100</f>
        <v>0.29181217088942196</v>
      </c>
      <c r="H33" s="24">
        <f>('回帰TMR'!H33-'TMR(基本ﾃﾞｰﾀ)'!H33)/'TMR(基本ﾃﾞｰﾀ)'!H33*100</f>
        <v>-0.363510354546842</v>
      </c>
      <c r="I33" s="24">
        <f>('回帰TMR'!I33-'TMR(基本ﾃﾞｰﾀ)'!I33)/'TMR(基本ﾃﾞｰﾀ)'!I33*100</f>
        <v>-0.10786711985310538</v>
      </c>
      <c r="J33" s="24">
        <f>('回帰TMR'!J33-'TMR(基本ﾃﾞｰﾀ)'!J33)/'TMR(基本ﾃﾞｰﾀ)'!J33*100</f>
        <v>-0.0700501816272168</v>
      </c>
      <c r="K33" s="24">
        <f>('回帰TMR'!K33-'TMR(基本ﾃﾞｰﾀ)'!K33)/'TMR(基本ﾃﾞｰﾀ)'!K33*100</f>
        <v>-0.17433991692844594</v>
      </c>
      <c r="L33" s="24">
        <f>('回帰TMR'!L33-'TMR(基本ﾃﾞｰﾀ)'!L33)/'TMR(基本ﾃﾞｰﾀ)'!L33*100</f>
        <v>-0.14881658124630387</v>
      </c>
      <c r="M33" s="24">
        <f>('回帰TMR'!M33-'TMR(基本ﾃﾞｰﾀ)'!M33)/'TMR(基本ﾃﾞｰﾀ)'!M33*100</f>
        <v>0.05168820726265035</v>
      </c>
    </row>
    <row r="34" spans="2:13" ht="14.25">
      <c r="B34" s="51">
        <v>4.7</v>
      </c>
      <c r="C34" s="24">
        <f>('回帰TMR'!C34-'TMR(基本ﾃﾞｰﾀ)'!C34)/'TMR(基本ﾃﾞｰﾀ)'!C34*100</f>
        <v>0.17001685830089988</v>
      </c>
      <c r="D34" s="24">
        <f>('回帰TMR'!D34-'TMR(基本ﾃﾞｰﾀ)'!D34)/'TMR(基本ﾃﾞｰﾀ)'!D34*100</f>
        <v>-0.0448548521382852</v>
      </c>
      <c r="E34" s="24">
        <f>('回帰TMR'!E34-'TMR(基本ﾃﾞｰﾀ)'!E34)/'TMR(基本ﾃﾞｰﾀ)'!E34*100</f>
        <v>-0.009019686645477016</v>
      </c>
      <c r="F34" s="24">
        <f>('回帰TMR'!F34-'TMR(基本ﾃﾞｰﾀ)'!F34)/'TMR(基本ﾃﾞｰﾀ)'!F34*100</f>
        <v>0.31262812184063493</v>
      </c>
      <c r="G34" s="24">
        <f>('回帰TMR'!G34-'TMR(基本ﾃﾞｰﾀ)'!G34)/'TMR(基本ﾃﾞｰﾀ)'!G34*100</f>
        <v>0.21745464812152976</v>
      </c>
      <c r="H34" s="24">
        <f>('回帰TMR'!H34-'TMR(基本ﾃﾞｰﾀ)'!H34)/'TMR(基本ﾃﾞｰﾀ)'!H34*100</f>
        <v>-0.19126404465820468</v>
      </c>
      <c r="I34" s="24">
        <f>('回帰TMR'!I34-'TMR(基本ﾃﾞｰﾀ)'!I34)/'TMR(基本ﾃﾞｰﾀ)'!I34*100</f>
        <v>0.08681725151179077</v>
      </c>
      <c r="J34" s="24">
        <f>('回帰TMR'!J34-'TMR(基本ﾃﾞｰﾀ)'!J34)/'TMR(基本ﾃﾞｰﾀ)'!J34*100</f>
        <v>-0.056209793275349564</v>
      </c>
      <c r="K34" s="24">
        <f>('回帰TMR'!K34-'TMR(基本ﾃﾞｰﾀ)'!K34)/'TMR(基本ﾃﾞｰﾀ)'!K34*100</f>
        <v>-0.05488621986485348</v>
      </c>
      <c r="L34" s="24">
        <f>('回帰TMR'!L34-'TMR(基本ﾃﾞｰﾀ)'!L34)/'TMR(基本ﾃﾞｰﾀ)'!L34*100</f>
        <v>-0.1805319183950926</v>
      </c>
      <c r="M34" s="24">
        <f>('回帰TMR'!M34-'TMR(基本ﾃﾞｰﾀ)'!M34)/'TMR(基本ﾃﾞｰﾀ)'!M34*100</f>
        <v>-0.07536277244225086</v>
      </c>
    </row>
    <row r="35" spans="2:13" ht="14.25">
      <c r="B35" s="51">
        <v>4.8</v>
      </c>
      <c r="C35" s="24">
        <f>('回帰TMR'!C35-'TMR(基本ﾃﾞｰﾀ)'!C35)/'TMR(基本ﾃﾞｰﾀ)'!C35*100</f>
        <v>0.20967809884124225</v>
      </c>
      <c r="D35" s="24">
        <f>('回帰TMR'!D35-'TMR(基本ﾃﾞｰﾀ)'!D35)/'TMR(基本ﾃﾞｰﾀ)'!D35*100</f>
        <v>-0.5082279267336388</v>
      </c>
      <c r="E35" s="24">
        <f>('回帰TMR'!E35-'TMR(基本ﾃﾞｰﾀ)'!E35)/'TMR(基本ﾃﾞｰﾀ)'!E35*100</f>
        <v>0.007264974828732255</v>
      </c>
      <c r="F35" s="24">
        <f>('回帰TMR'!F35-'TMR(基本ﾃﾞｰﾀ)'!F35)/'TMR(基本ﾃﾞｰﾀ)'!F35*100</f>
        <v>0.12203965870521544</v>
      </c>
      <c r="G35" s="24">
        <f>('回帰TMR'!G35-'TMR(基本ﾃﾞｰﾀ)'!G35)/'TMR(基本ﾃﾞｰﾀ)'!G35*100</f>
        <v>0.17168578835472934</v>
      </c>
      <c r="H35" s="24">
        <f>('回帰TMR'!H35-'TMR(基本ﾃﾞｰﾀ)'!H35)/'TMR(基本ﾃﾞｰﾀ)'!H35*100</f>
        <v>0.11491645934854185</v>
      </c>
      <c r="I35" s="24">
        <f>('回帰TMR'!I35-'TMR(基本ﾃﾞｰﾀ)'!I35)/'TMR(基本ﾃﾞｰﾀ)'!I35*100</f>
        <v>0.12526842061163931</v>
      </c>
      <c r="J35" s="24">
        <f>('回帰TMR'!J35-'TMR(基本ﾃﾞｰﾀ)'!J35)/'TMR(基本ﾃﾞｰﾀ)'!J35*100</f>
        <v>-0.16773438289231898</v>
      </c>
      <c r="K35" s="24">
        <f>('回帰TMR'!K35-'TMR(基本ﾃﾞｰﾀ)'!K35)/'TMR(基本ﾃﾞｰﾀ)'!K35*100</f>
        <v>-0.19451272095176703</v>
      </c>
      <c r="L35" s="24">
        <f>('回帰TMR'!L35-'TMR(基本ﾃﾞｰﾀ)'!L35)/'TMR(基本ﾃﾞｰﾀ)'!L35*100</f>
        <v>-0.32673932539297484</v>
      </c>
      <c r="M35" s="24">
        <f>('回帰TMR'!M35-'TMR(基本ﾃﾞｰﾀ)'!M35)/'TMR(基本ﾃﾞｰﾀ)'!M35*100</f>
        <v>-0.0700492094312697</v>
      </c>
    </row>
    <row r="36" spans="2:13" ht="14.25">
      <c r="B36" s="51">
        <v>4.9</v>
      </c>
      <c r="C36" s="24">
        <f>('回帰TMR'!C36-'TMR(基本ﾃﾞｰﾀ)'!C36)/'TMR(基本ﾃﾞｰﾀ)'!C36*100</f>
        <v>0.5099450929838152</v>
      </c>
      <c r="D36" s="24">
        <f>('回帰TMR'!D36-'TMR(基本ﾃﾞｰﾀ)'!D36)/'TMR(基本ﾃﾞｰﾀ)'!D36*100</f>
        <v>0.020206475026823576</v>
      </c>
      <c r="E36" s="24">
        <f>('回帰TMR'!E36-'TMR(基本ﾃﾞｰﾀ)'!E36)/'TMR(基本ﾃﾞｰﾀ)'!E36*100</f>
        <v>0.12521010145179248</v>
      </c>
      <c r="F36" s="24">
        <f>('回帰TMR'!F36-'TMR(基本ﾃﾞｰﾀ)'!F36)/'TMR(基本ﾃﾞｰﾀ)'!F36*100</f>
        <v>0.314718696868437</v>
      </c>
      <c r="G36" s="24">
        <f>('回帰TMR'!G36-'TMR(基本ﾃﾞｰﾀ)'!G36)/'TMR(基本ﾃﾞｰﾀ)'!G36*100</f>
        <v>0.27993310114973824</v>
      </c>
      <c r="H36" s="24">
        <f>('回帰TMR'!H36-'TMR(基本ﾃﾞｰﾀ)'!H36)/'TMR(基本ﾃﾞｰﾀ)'!H36*100</f>
        <v>0.005033897117886149</v>
      </c>
      <c r="I36" s="24">
        <f>('回帰TMR'!I36-'TMR(基本ﾃﾞｰﾀ)'!I36)/'TMR(基本ﾃﾞｰﾀ)'!I36*100</f>
        <v>0.15179604379565814</v>
      </c>
      <c r="J36" s="24">
        <f>('回帰TMR'!J36-'TMR(基本ﾃﾞｰﾀ)'!J36)/'TMR(基本ﾃﾞｰﾀ)'!J36*100</f>
        <v>-0.18784976140326767</v>
      </c>
      <c r="K36" s="24">
        <f>('回帰TMR'!K36-'TMR(基本ﾃﾞｰﾀ)'!K36)/'TMR(基本ﾃﾞｰﾀ)'!K36*100</f>
        <v>-0.23228887077194013</v>
      </c>
      <c r="L36" s="24">
        <f>('回帰TMR'!L36-'TMR(基本ﾃﾞｰﾀ)'!L36)/'TMR(基本ﾃﾞｰﾀ)'!L36*100</f>
        <v>-0.27875674557536073</v>
      </c>
      <c r="M36" s="24">
        <f>('回帰TMR'!M36-'TMR(基本ﾃﾞｰﾀ)'!M36)/'TMR(基本ﾃﾞｰﾀ)'!M36*100</f>
        <v>0.01660574550748133</v>
      </c>
    </row>
    <row r="37" spans="2:13" ht="14.25">
      <c r="B37" s="51">
        <v>5</v>
      </c>
      <c r="C37" s="24">
        <f>('回帰TMR'!C37-'TMR(基本ﾃﾞｰﾀ)'!C37)/'TMR(基本ﾃﾞｰﾀ)'!C37*100</f>
        <v>0.28016644156871995</v>
      </c>
      <c r="D37" s="24">
        <f>('回帰TMR'!D37-'TMR(基本ﾃﾞｰﾀ)'!D37)/'TMR(基本ﾃﾞｰﾀ)'!D37*100</f>
        <v>-0.003720870550698011</v>
      </c>
      <c r="E37" s="24">
        <f>('回帰TMR'!E37-'TMR(基本ﾃﾞｰﾀ)'!E37)/'TMR(基本ﾃﾞｰﾀ)'!E37*100</f>
        <v>-0.11425160826248391</v>
      </c>
      <c r="F37" s="24">
        <f>('回帰TMR'!F37-'TMR(基本ﾃﾞｰﾀ)'!F37)/'TMR(基本ﾃﾞｰﾀ)'!F37*100</f>
        <v>-0.059103819659377034</v>
      </c>
      <c r="G37" s="24">
        <f>('回帰TMR'!G37-'TMR(基本ﾃﾞｰﾀ)'!G37)/'TMR(基本ﾃﾞｰﾀ)'!G37*100</f>
        <v>0.12486401501336697</v>
      </c>
      <c r="H37" s="24">
        <f>('回帰TMR'!H37-'TMR(基本ﾃﾞｰﾀ)'!H37)/'TMR(基本ﾃﾞｰﾀ)'!H37*100</f>
        <v>0.1113938444748824</v>
      </c>
      <c r="I37" s="24">
        <f>('回帰TMR'!I37-'TMR(基本ﾃﾞｰﾀ)'!I37)/'TMR(基本ﾃﾞｰﾀ)'!I37*100</f>
        <v>0.2394089522371834</v>
      </c>
      <c r="J37" s="24">
        <f>('回帰TMR'!J37-'TMR(基本ﾃﾞｰﾀ)'!J37)/'TMR(基本ﾃﾞｰﾀ)'!J37*100</f>
        <v>-0.02275225010369279</v>
      </c>
      <c r="K37" s="24">
        <f>('回帰TMR'!K37-'TMR(基本ﾃﾞｰﾀ)'!K37)/'TMR(基本ﾃﾞｰﾀ)'!K37*100</f>
        <v>-0.05384361997291478</v>
      </c>
      <c r="L37" s="24">
        <f>('回帰TMR'!L37-'TMR(基本ﾃﾞｰﾀ)'!L37)/'TMR(基本ﾃﾞｰﾀ)'!L37*100</f>
        <v>-0.16968259734500335</v>
      </c>
      <c r="M37" s="24">
        <f>('回帰TMR'!M37-'TMR(基本ﾃﾞｰﾀ)'!M37)/'TMR(基本ﾃﾞｰﾀ)'!M37*100</f>
        <v>0.029795277778099698</v>
      </c>
    </row>
    <row r="38" spans="2:13" ht="14.25">
      <c r="B38" s="51">
        <v>5.1</v>
      </c>
      <c r="C38" s="24">
        <f>('回帰TMR'!C38-'TMR(基本ﾃﾞｰﾀ)'!C38)/'TMR(基本ﾃﾞｰﾀ)'!C38*100</f>
        <v>0.5871543666177728</v>
      </c>
      <c r="D38" s="24">
        <f>('回帰TMR'!D38-'TMR(基本ﾃﾞｰﾀ)'!D38)/'TMR(基本ﾃﾞｰﾀ)'!D38*100</f>
        <v>0.337781711140996</v>
      </c>
      <c r="E38" s="24">
        <f>('回帰TMR'!E38-'TMR(基本ﾃﾞｰﾀ)'!E38)/'TMR(基本ﾃﾞｰﾀ)'!E38*100</f>
        <v>0.3239596387961513</v>
      </c>
      <c r="F38" s="24">
        <f>('回帰TMR'!F38-'TMR(基本ﾃﾞｰﾀ)'!F38)/'TMR(基本ﾃﾞｰﾀ)'!F38*100</f>
        <v>0.2438093364623633</v>
      </c>
      <c r="G38" s="24">
        <f>('回帰TMR'!G38-'TMR(基本ﾃﾞｰﾀ)'!G38)/'TMR(基本ﾃﾞｰﾀ)'!G38*100</f>
        <v>0.07181856127725425</v>
      </c>
      <c r="H38" s="24">
        <f>('回帰TMR'!H38-'TMR(基本ﾃﾞｰﾀ)'!H38)/'TMR(基本ﾃﾞｰﾀ)'!H38*100</f>
        <v>-0.38703526017649875</v>
      </c>
      <c r="I38" s="24">
        <f>('回帰TMR'!I38-'TMR(基本ﾃﾞｰﾀ)'!I38)/'TMR(基本ﾃﾞｰﾀ)'!I38*100</f>
        <v>0.0958622304734965</v>
      </c>
      <c r="J38" s="24">
        <f>('回帰TMR'!J38-'TMR(基本ﾃﾞｰﾀ)'!J38)/'TMR(基本ﾃﾞｰﾀ)'!J38*100</f>
        <v>-0.14931107791156306</v>
      </c>
      <c r="K38" s="24">
        <f>('回帰TMR'!K38-'TMR(基本ﾃﾞｰﾀ)'!K38)/'TMR(基本ﾃﾞｰﾀ)'!K38*100</f>
        <v>-0.1251042017201614</v>
      </c>
      <c r="L38" s="24">
        <f>('回帰TMR'!L38-'TMR(基本ﾃﾞｰﾀ)'!L38)/'TMR(基本ﾃﾞｰﾀ)'!L38*100</f>
        <v>-0.13377898190227103</v>
      </c>
      <c r="M38" s="24">
        <f>('回帰TMR'!M38-'TMR(基本ﾃﾞｰﾀ)'!M38)/'TMR(基本ﾃﾞｰﾀ)'!M38*100</f>
        <v>0.11446980806855593</v>
      </c>
    </row>
    <row r="39" spans="2:13" ht="14.25">
      <c r="B39" s="51">
        <v>5.2</v>
      </c>
      <c r="C39" s="24">
        <f>('回帰TMR'!C39-'TMR(基本ﾃﾞｰﾀ)'!C39)/'TMR(基本ﾃﾞｰﾀ)'!C39*100</f>
        <v>0.48843339523775875</v>
      </c>
      <c r="D39" s="24">
        <f>('回帰TMR'!D39-'TMR(基本ﾃﾞｰﾀ)'!D39)/'TMR(基本ﾃﾞｰﾀ)'!D39*100</f>
        <v>-0.14408704353896512</v>
      </c>
      <c r="E39" s="24">
        <f>('回帰TMR'!E39-'TMR(基本ﾃﾞｰﾀ)'!E39)/'TMR(基本ﾃﾞｰﾀ)'!E39*100</f>
        <v>-0.02717565400146641</v>
      </c>
      <c r="F39" s="24">
        <f>('回帰TMR'!F39-'TMR(基本ﾃﾞｰﾀ)'!F39)/'TMR(基本ﾃﾞｰﾀ)'!F39*100</f>
        <v>0.2730330633626182</v>
      </c>
      <c r="G39" s="24">
        <f>('回帰TMR'!G39-'TMR(基本ﾃﾞｰﾀ)'!G39)/'TMR(基本ﾃﾞｰﾀ)'!G39*100</f>
        <v>0.4577978542288739</v>
      </c>
      <c r="H39" s="24">
        <f>('回帰TMR'!H39-'TMR(基本ﾃﾞｰﾀ)'!H39)/'TMR(基本ﾃﾞｰﾀ)'!H39*100</f>
        <v>0.19421959033667635</v>
      </c>
      <c r="I39" s="24">
        <f>('回帰TMR'!I39-'TMR(基本ﾃﾞｰﾀ)'!I39)/'TMR(基本ﾃﾞｰﾀ)'!I39*100</f>
        <v>0.2642611039281362</v>
      </c>
      <c r="J39" s="24">
        <f>('回帰TMR'!J39-'TMR(基本ﾃﾞｰﾀ)'!J39)/'TMR(基本ﾃﾞｰﾀ)'!J39*100</f>
        <v>-0.0694184323776988</v>
      </c>
      <c r="K39" s="24">
        <f>('回帰TMR'!K39-'TMR(基本ﾃﾞｰﾀ)'!K39)/'TMR(基本ﾃﾞｰﾀ)'!K39*100</f>
        <v>-0.05201420036959921</v>
      </c>
      <c r="L39" s="24">
        <f>('回帰TMR'!L39-'TMR(基本ﾃﾞｰﾀ)'!L39)/'TMR(基本ﾃﾞｰﾀ)'!L39*100</f>
        <v>-0.11961719117896563</v>
      </c>
      <c r="M39" s="24">
        <f>('回帰TMR'!M39-'TMR(基本ﾃﾞｰﾀ)'!M39)/'TMR(基本ﾃﾞｰﾀ)'!M39*100</f>
        <v>0.09411547091104512</v>
      </c>
    </row>
    <row r="40" spans="2:13" ht="14.25">
      <c r="B40" s="51">
        <v>5.3</v>
      </c>
      <c r="C40" s="24">
        <f>('回帰TMR'!C40-'TMR(基本ﾃﾞｰﾀ)'!C40)/'TMR(基本ﾃﾞｰﾀ)'!C40*100</f>
        <v>0.5895371559128824</v>
      </c>
      <c r="D40" s="24">
        <f>('回帰TMR'!D40-'TMR(基本ﾃﾞｰﾀ)'!D40)/'TMR(基本ﾃﾞｰﾀ)'!D40*100</f>
        <v>0.0656987008984526</v>
      </c>
      <c r="E40" s="24">
        <f>('回帰TMR'!E40-'TMR(基本ﾃﾞｰﾀ)'!E40)/'TMR(基本ﾃﾞｰﾀ)'!E40*100</f>
        <v>0.028853974458080623</v>
      </c>
      <c r="F40" s="24">
        <f>('回帰TMR'!F40-'TMR(基本ﾃﾞｰﾀ)'!F40)/'TMR(基本ﾃﾞｰﾀ)'!F40*100</f>
        <v>0.14200407974628362</v>
      </c>
      <c r="G40" s="24">
        <f>('回帰TMR'!G40-'TMR(基本ﾃﾞｰﾀ)'!G40)/'TMR(基本ﾃﾞｰﾀ)'!G40*100</f>
        <v>0.20028533522806127</v>
      </c>
      <c r="H40" s="24">
        <f>('回帰TMR'!H40-'TMR(基本ﾃﾞｰﾀ)'!H40)/'TMR(基本ﾃﾞｰﾀ)'!H40*100</f>
        <v>-0.3314004456599192</v>
      </c>
      <c r="I40" s="24">
        <f>('回帰TMR'!I40-'TMR(基本ﾃﾞｰﾀ)'!I40)/'TMR(基本ﾃﾞｰﾀ)'!I40*100</f>
        <v>0.11707813563060283</v>
      </c>
      <c r="J40" s="24">
        <f>('回帰TMR'!J40-'TMR(基本ﾃﾞｰﾀ)'!J40)/'TMR(基本ﾃﾞｰﾀ)'!J40*100</f>
        <v>-0.10518289792356629</v>
      </c>
      <c r="K40" s="24">
        <f>('回帰TMR'!K40-'TMR(基本ﾃﾞｰﾀ)'!K40)/'TMR(基本ﾃﾞｰﾀ)'!K40*100</f>
        <v>-0.16740833621105908</v>
      </c>
      <c r="L40" s="24">
        <f>('回帰TMR'!L40-'TMR(基本ﾃﾞｰﾀ)'!L40)/'TMR(基本ﾃﾞｰﾀ)'!L40*100</f>
        <v>-0.1897135331532167</v>
      </c>
      <c r="M40" s="24">
        <f>('回帰TMR'!M40-'TMR(基本ﾃﾞｰﾀ)'!M40)/'TMR(基本ﾃﾞｰﾀ)'!M40*100</f>
        <v>0.1350528935084819</v>
      </c>
    </row>
    <row r="41" spans="2:13" ht="14.25">
      <c r="B41" s="51">
        <v>5.4</v>
      </c>
      <c r="C41" s="24">
        <f>('回帰TMR'!C41-'TMR(基本ﾃﾞｰﾀ)'!C41)/'TMR(基本ﾃﾞｰﾀ)'!C41*100</f>
        <v>0.33519500589642137</v>
      </c>
      <c r="D41" s="24">
        <f>('回帰TMR'!D41-'TMR(基本ﾃﾞｰﾀ)'!D41)/'TMR(基本ﾃﾞｰﾀ)'!D41*100</f>
        <v>0.020511000400216254</v>
      </c>
      <c r="E41" s="24">
        <f>('回帰TMR'!E41-'TMR(基本ﾃﾞｰﾀ)'!E41)/'TMR(基本ﾃﾞｰﾀ)'!E41*100</f>
        <v>0.13572588453050066</v>
      </c>
      <c r="F41" s="24">
        <f>('回帰TMR'!F41-'TMR(基本ﾃﾞｰﾀ)'!F41)/'TMR(基本ﾃﾞｰﾀ)'!F41*100</f>
        <v>0.3570242038089528</v>
      </c>
      <c r="G41" s="24">
        <f>('回帰TMR'!G41-'TMR(基本ﾃﾞｰﾀ)'!G41)/'TMR(基本ﾃﾞｰﾀ)'!G41*100</f>
        <v>0.46831373672292914</v>
      </c>
      <c r="H41" s="24">
        <f>('回帰TMR'!H41-'TMR(基本ﾃﾞｰﾀ)'!H41)/'TMR(基本ﾃﾞｰﾀ)'!H41*100</f>
        <v>0.35481124441663947</v>
      </c>
      <c r="I41" s="24">
        <f>('回帰TMR'!I41-'TMR(基本ﾃﾞｰﾀ)'!I41)/'TMR(基本ﾃﾞｰﾀ)'!I41*100</f>
        <v>0.3359066910979307</v>
      </c>
      <c r="J41" s="24">
        <f>('回帰TMR'!J41-'TMR(基本ﾃﾞｰﾀ)'!J41)/'TMR(基本ﾃﾞｰﾀ)'!J41*100</f>
        <v>-0.12139202923338549</v>
      </c>
      <c r="K41" s="24">
        <f>('回帰TMR'!K41-'TMR(基本ﾃﾞｰﾀ)'!K41)/'TMR(基本ﾃﾞｰﾀ)'!K41*100</f>
        <v>-0.044111879204932807</v>
      </c>
      <c r="L41" s="24">
        <f>('回帰TMR'!L41-'TMR(基本ﾃﾞｰﾀ)'!L41)/'TMR(基本ﾃﾞｰﾀ)'!L41*100</f>
        <v>-0.07346510135835306</v>
      </c>
      <c r="M41" s="24">
        <f>('回帰TMR'!M41-'TMR(基本ﾃﾞｰﾀ)'!M41)/'TMR(基本ﾃﾞｰﾀ)'!M41*100</f>
        <v>0.15405228707889132</v>
      </c>
    </row>
    <row r="42" spans="2:13" ht="14.25">
      <c r="B42" s="51">
        <v>5.5</v>
      </c>
      <c r="C42" s="24">
        <f>('回帰TMR'!C42-'TMR(基本ﾃﾞｰﾀ)'!C42)/'TMR(基本ﾃﾞｰﾀ)'!C42*100</f>
        <v>0.4738769232974583</v>
      </c>
      <c r="D42" s="24">
        <f>('回帰TMR'!D42-'TMR(基本ﾃﾞｰﾀ)'!D42)/'TMR(基本ﾃﾞｰﾀ)'!D42*100</f>
        <v>0.05757012615071013</v>
      </c>
      <c r="E42" s="24">
        <f>('回帰TMR'!E42-'TMR(基本ﾃﾞｰﾀ)'!E42)/'TMR(基本ﾃﾞｰﾀ)'!E42*100</f>
        <v>0.07147734921877062</v>
      </c>
      <c r="F42" s="24">
        <f>('回帰TMR'!F42-'TMR(基本ﾃﾞｰﾀ)'!F42)/'TMR(基本ﾃﾞｰﾀ)'!F42*100</f>
        <v>0.11529366444034779</v>
      </c>
      <c r="G42" s="24">
        <f>('回帰TMR'!G42-'TMR(基本ﾃﾞｰﾀ)'!G42)/'TMR(基本ﾃﾞｰﾀ)'!G42*100</f>
        <v>0.24798093820170194</v>
      </c>
      <c r="H42" s="24">
        <f>('回帰TMR'!H42-'TMR(基本ﾃﾞｰﾀ)'!H42)/'TMR(基本ﾃﾞｰﾀ)'!H42*100</f>
        <v>0.021485081463511496</v>
      </c>
      <c r="I42" s="24">
        <f>('回帰TMR'!I42-'TMR(基本ﾃﾞｰﾀ)'!I42)/'TMR(基本ﾃﾞｰﾀ)'!I42*100</f>
        <v>0.31169671940132215</v>
      </c>
      <c r="J42" s="24">
        <f>('回帰TMR'!J42-'TMR(基本ﾃﾞｰﾀ)'!J42)/'TMR(基本ﾃﾞｰﾀ)'!J42*100</f>
        <v>-0.12838567879318724</v>
      </c>
      <c r="K42" s="24">
        <f>('回帰TMR'!K42-'TMR(基本ﾃﾞｰﾀ)'!K42)/'TMR(基本ﾃﾞｰﾀ)'!K42*100</f>
        <v>-0.08883404211319121</v>
      </c>
      <c r="L42" s="24">
        <f>('回帰TMR'!L42-'TMR(基本ﾃﾞｰﾀ)'!L42)/'TMR(基本ﾃﾞｰﾀ)'!L42*100</f>
        <v>-0.04133751414580386</v>
      </c>
      <c r="M42" s="24">
        <f>('回帰TMR'!M42-'TMR(基本ﾃﾞｰﾀ)'!M42)/'TMR(基本ﾃﾞｰﾀ)'!M42*100</f>
        <v>0.1719617612518987</v>
      </c>
    </row>
    <row r="43" spans="2:13" ht="14.25">
      <c r="B43" s="51">
        <v>5.6</v>
      </c>
      <c r="C43" s="24">
        <f>('回帰TMR'!C43-'TMR(基本ﾃﾞｰﾀ)'!C43)/'TMR(基本ﾃﾞｰﾀ)'!C43*100</f>
        <v>0.44962906336808994</v>
      </c>
      <c r="D43" s="24">
        <f>('回帰TMR'!D43-'TMR(基本ﾃﾞｰﾀ)'!D43)/'TMR(基本ﾃﾞｰﾀ)'!D43*100</f>
        <v>0.03936796596446063</v>
      </c>
      <c r="E43" s="24">
        <f>('回帰TMR'!E43-'TMR(基本ﾃﾞｰﾀ)'!E43)/'TMR(基本ﾃﾞｰﾀ)'!E43*100</f>
        <v>-0.09042261712572225</v>
      </c>
      <c r="F43" s="24">
        <f>('回帰TMR'!F43-'TMR(基本ﾃﾞｰﾀ)'!F43)/'TMR(基本ﾃﾞｰﾀ)'!F43*100</f>
        <v>0.32700886579750504</v>
      </c>
      <c r="G43" s="24">
        <f>('回帰TMR'!G43-'TMR(基本ﾃﾞｰﾀ)'!G43)/'TMR(基本ﾃﾞｰﾀ)'!G43*100</f>
        <v>0.32220149434500817</v>
      </c>
      <c r="H43" s="24">
        <f>('回帰TMR'!H43-'TMR(基本ﾃﾞｰﾀ)'!H43)/'TMR(基本ﾃﾞｰﾀ)'!H43*100</f>
        <v>-0.12398161864457509</v>
      </c>
      <c r="I43" s="24">
        <f>('回帰TMR'!I43-'TMR(基本ﾃﾞｰﾀ)'!I43)/'TMR(基本ﾃﾞｰﾀ)'!I43*100</f>
        <v>0.15930361959033532</v>
      </c>
      <c r="J43" s="24">
        <f>('回帰TMR'!J43-'TMR(基本ﾃﾞｰﾀ)'!J43)/'TMR(基本ﾃﾞｰﾀ)'!J43*100</f>
        <v>-0.10511979454267263</v>
      </c>
      <c r="K43" s="24">
        <f>('回帰TMR'!K43-'TMR(基本ﾃﾞｰﾀ)'!K43)/'TMR(基本ﾃﾞｰﾀ)'!K43*100</f>
        <v>-0.08229391689164106</v>
      </c>
      <c r="L43" s="24">
        <f>('回帰TMR'!L43-'TMR(基本ﾃﾞｰﾀ)'!L43)/'TMR(基本ﾃﾞｰﾀ)'!L43*100</f>
        <v>-0.2820401919299123</v>
      </c>
      <c r="M43" s="24">
        <f>('回帰TMR'!M43-'TMR(基本ﾃﾞｰﾀ)'!M43)/'TMR(基本ﾃﾞｰﾀ)'!M43*100</f>
        <v>0.07344208492102226</v>
      </c>
    </row>
    <row r="44" spans="2:13" ht="14.25">
      <c r="B44" s="51">
        <v>5.7</v>
      </c>
      <c r="C44" s="24">
        <f>('回帰TMR'!C44-'TMR(基本ﾃﾞｰﾀ)'!C44)/'TMR(基本ﾃﾞｰﾀ)'!C44*100</f>
        <v>0.628287222580076</v>
      </c>
      <c r="D44" s="24">
        <f>('回帰TMR'!D44-'TMR(基本ﾃﾞｰﾀ)'!D44)/'TMR(基本ﾃﾞｰﾀ)'!D44*100</f>
        <v>0.18971837026184146</v>
      </c>
      <c r="E44" s="24">
        <f>('回帰TMR'!E44-'TMR(基本ﾃﾞｰﾀ)'!E44)/'TMR(基本ﾃﾞｰﾀ)'!E44*100</f>
        <v>-0.05347032037867961</v>
      </c>
      <c r="F44" s="24">
        <f>('回帰TMR'!F44-'TMR(基本ﾃﾞｰﾀ)'!F44)/'TMR(基本ﾃﾞｰﾀ)'!F44*100</f>
        <v>0.027237320834562515</v>
      </c>
      <c r="G44" s="24">
        <f>('回帰TMR'!G44-'TMR(基本ﾃﾞｰﾀ)'!G44)/'TMR(基本ﾃﾞｰﾀ)'!G44*100</f>
        <v>0.22480604531791246</v>
      </c>
      <c r="H44" s="24">
        <f>('回帰TMR'!H44-'TMR(基本ﾃﾞｰﾀ)'!H44)/'TMR(基本ﾃﾞｰﾀ)'!H44*100</f>
        <v>-0.1556895215217703</v>
      </c>
      <c r="I44" s="24">
        <f>('回帰TMR'!I44-'TMR(基本ﾃﾞｰﾀ)'!I44)/'TMR(基本ﾃﾞｰﾀ)'!I44*100</f>
        <v>0.2059659343083756</v>
      </c>
      <c r="J44" s="24">
        <f>('回帰TMR'!J44-'TMR(基本ﾃﾞｰﾀ)'!J44)/'TMR(基本ﾃﾞｰﾀ)'!J44*100</f>
        <v>0.043378991428595345</v>
      </c>
      <c r="K44" s="24">
        <f>('回帰TMR'!K44-'TMR(基本ﾃﾞｰﾀ)'!K44)/'TMR(基本ﾃﾞｰﾀ)'!K44*100</f>
        <v>-0.04519214004428684</v>
      </c>
      <c r="L44" s="24">
        <f>('回帰TMR'!L44-'TMR(基本ﾃﾞｰﾀ)'!L44)/'TMR(基本ﾃﾞｰﾀ)'!L44*100</f>
        <v>-0.03219111548930244</v>
      </c>
      <c r="M44" s="24">
        <f>('回帰TMR'!M44-'TMR(基本ﾃﾞｰﾀ)'!M44)/'TMR(基本ﾃﾞｰﾀ)'!M44*100</f>
        <v>0.2993926893525328</v>
      </c>
    </row>
    <row r="45" spans="2:13" ht="14.25">
      <c r="B45" s="51">
        <v>5.8</v>
      </c>
      <c r="C45" s="24">
        <f>('回帰TMR'!C45-'TMR(基本ﾃﾞｰﾀ)'!C45)/'TMR(基本ﾃﾞｰﾀ)'!C45*100</f>
        <v>0.45882218146588927</v>
      </c>
      <c r="D45" s="24">
        <f>('回帰TMR'!D45-'TMR(基本ﾃﾞｰﾀ)'!D45)/'TMR(基本ﾃﾞｰﾀ)'!D45*100</f>
        <v>0.15671453400159552</v>
      </c>
      <c r="E45" s="24">
        <f>('回帰TMR'!E45-'TMR(基本ﾃﾞｰﾀ)'!E45)/'TMR(基本ﾃﾞｰﾀ)'!E45*100</f>
        <v>0.1416330974742639</v>
      </c>
      <c r="F45" s="24">
        <f>('回帰TMR'!F45-'TMR(基本ﾃﾞｰﾀ)'!F45)/'TMR(基本ﾃﾞｰﾀ)'!F45*100</f>
        <v>0.1928857630555024</v>
      </c>
      <c r="G45" s="24">
        <f>('回帰TMR'!G45-'TMR(基本ﾃﾞｰﾀ)'!G45)/'TMR(基本ﾃﾞｰﾀ)'!G45*100</f>
        <v>0.22111927233473133</v>
      </c>
      <c r="H45" s="24">
        <f>('回帰TMR'!H45-'TMR(基本ﾃﾞｰﾀ)'!H45)/'TMR(基本ﾃﾞｰﾀ)'!H45*100</f>
        <v>-0.37834517538975326</v>
      </c>
      <c r="I45" s="24">
        <f>('回帰TMR'!I45-'TMR(基本ﾃﾞｰﾀ)'!I45)/'TMR(基本ﾃﾞｰﾀ)'!I45*100</f>
        <v>0.1985319856234483</v>
      </c>
      <c r="J45" s="24">
        <f>('回帰TMR'!J45-'TMR(基本ﾃﾞｰﾀ)'!J45)/'TMR(基本ﾃﾞｰﾀ)'!J45*100</f>
        <v>0.04378565227039015</v>
      </c>
      <c r="K45" s="24">
        <f>('回帰TMR'!K45-'TMR(基本ﾃﾞｰﾀ)'!K45)/'TMR(基本ﾃﾞｰﾀ)'!K45*100</f>
        <v>-0.008892556178600363</v>
      </c>
      <c r="L45" s="24">
        <f>('回帰TMR'!L45-'TMR(基本ﾃﾞｰﾀ)'!L45)/'TMR(基本ﾃﾞｰﾀ)'!L45*100</f>
        <v>-0.02376405189876813</v>
      </c>
      <c r="M45" s="24">
        <f>('回帰TMR'!M45-'TMR(基本ﾃﾞｰﾀ)'!M45)/'TMR(基本ﾃﾞｰﾀ)'!M45*100</f>
        <v>0.3460746546743063</v>
      </c>
    </row>
    <row r="46" spans="2:13" ht="14.25">
      <c r="B46" s="51">
        <v>5.9</v>
      </c>
      <c r="C46" s="24">
        <f>('回帰TMR'!C46-'TMR(基本ﾃﾞｰﾀ)'!C46)/'TMR(基本ﾃﾞｰﾀ)'!C46*100</f>
        <v>0.8854215837780056</v>
      </c>
      <c r="D46" s="24">
        <f>('回帰TMR'!D46-'TMR(基本ﾃﾞｰﾀ)'!D46)/'TMR(基本ﾃﾞｰﾀ)'!D46*100</f>
        <v>0.33677553263218973</v>
      </c>
      <c r="E46" s="24">
        <f>('回帰TMR'!E46-'TMR(基本ﾃﾞｰﾀ)'!E46)/'TMR(基本ﾃﾞｰﾀ)'!E46*100</f>
        <v>0.015199605799187563</v>
      </c>
      <c r="F46" s="24">
        <f>('回帰TMR'!F46-'TMR(基本ﾃﾞｰﾀ)'!F46)/'TMR(基本ﾃﾞｰﾀ)'!F46*100</f>
        <v>-0.09023687970700593</v>
      </c>
      <c r="G46" s="24">
        <f>('回帰TMR'!G46-'TMR(基本ﾃﾞｰﾀ)'!G46)/'TMR(基本ﾃﾞｰﾀ)'!G46*100</f>
        <v>0.22639121775933935</v>
      </c>
      <c r="H46" s="24">
        <f>('回帰TMR'!H46-'TMR(基本ﾃﾞｰﾀ)'!H46)/'TMR(基本ﾃﾞｰﾀ)'!H46*100</f>
        <v>0.1996285937408378</v>
      </c>
      <c r="I46" s="24">
        <f>('回帰TMR'!I46-'TMR(基本ﾃﾞｰﾀ)'!I46)/'TMR(基本ﾃﾞｰﾀ)'!I46*100</f>
        <v>0.41318955710135474</v>
      </c>
      <c r="J46" s="24">
        <f>('回帰TMR'!J46-'TMR(基本ﾃﾞｰﾀ)'!J46)/'TMR(基本ﾃﾞｰﾀ)'!J46*100</f>
        <v>0.03254799600827762</v>
      </c>
      <c r="K46" s="24">
        <f>('回帰TMR'!K46-'TMR(基本ﾃﾞｰﾀ)'!K46)/'TMR(基本ﾃﾞｰﾀ)'!K46*100</f>
        <v>-0.047287406875952016</v>
      </c>
      <c r="L46" s="24">
        <f>('回帰TMR'!L46-'TMR(基本ﾃﾞｰﾀ)'!L46)/'TMR(基本ﾃﾞｰﾀ)'!L46*100</f>
        <v>-0.12156121612706394</v>
      </c>
      <c r="M46" s="24">
        <f>('回帰TMR'!M46-'TMR(基本ﾃﾞｰﾀ)'!M46)/'TMR(基本ﾃﾞｰﾀ)'!M46*100</f>
        <v>0.07498816060818231</v>
      </c>
    </row>
    <row r="47" spans="2:13" ht="14.25">
      <c r="B47" s="51">
        <v>6</v>
      </c>
      <c r="C47" s="24">
        <f>('回帰TMR'!C47-'TMR(基本ﾃﾞｰﾀ)'!C47)/'TMR(基本ﾃﾞｰﾀ)'!C47*100</f>
        <v>0.40527938755488574</v>
      </c>
      <c r="D47" s="24">
        <f>('回帰TMR'!D47-'TMR(基本ﾃﾞｰﾀ)'!D47)/'TMR(基本ﾃﾞｰﾀ)'!D47*100</f>
        <v>-0.21604624623320443</v>
      </c>
      <c r="E47" s="24">
        <f>('回帰TMR'!E47-'TMR(基本ﾃﾞｰﾀ)'!E47)/'TMR(基本ﾃﾞｰﾀ)'!E47*100</f>
        <v>-0.2839410598554982</v>
      </c>
      <c r="F47" s="24">
        <f>('回帰TMR'!F47-'TMR(基本ﾃﾞｰﾀ)'!F47)/'TMR(基本ﾃﾞｰﾀ)'!F47*100</f>
        <v>0.20041355304462083</v>
      </c>
      <c r="G47" s="24">
        <f>('回帰TMR'!G47-'TMR(基本ﾃﾞｰﾀ)'!G47)/'TMR(基本ﾃﾞｰﾀ)'!G47*100</f>
        <v>0.19797859633442697</v>
      </c>
      <c r="H47" s="24">
        <f>('回帰TMR'!H47-'TMR(基本ﾃﾞｰﾀ)'!H47)/'TMR(基本ﾃﾞｰﾀ)'!H47*100</f>
        <v>0.23822708957502306</v>
      </c>
      <c r="I47" s="24">
        <f>('回帰TMR'!I47-'TMR(基本ﾃﾞｰﾀ)'!I47)/'TMR(基本ﾃﾞｰﾀ)'!I47*100</f>
        <v>0.3288627640168581</v>
      </c>
      <c r="J47" s="24">
        <f>('回帰TMR'!J47-'TMR(基本ﾃﾞｰﾀ)'!J47)/'TMR(基本ﾃﾞｰﾀ)'!J47*100</f>
        <v>0.05201021493418981</v>
      </c>
      <c r="K47" s="24">
        <f>('回帰TMR'!K47-'TMR(基本ﾃﾞｰﾀ)'!K47)/'TMR(基本ﾃﾞｰﾀ)'!K47*100</f>
        <v>0.10378087066339114</v>
      </c>
      <c r="L47" s="24">
        <f>('回帰TMR'!L47-'TMR(基本ﾃﾞｰﾀ)'!L47)/'TMR(基本ﾃﾞｰﾀ)'!L47*100</f>
        <v>-0.06235579580430384</v>
      </c>
      <c r="M47" s="24">
        <f>('回帰TMR'!M47-'TMR(基本ﾃﾞｰﾀ)'!M47)/'TMR(基本ﾃﾞｰﾀ)'!M47*100</f>
        <v>0.1825604067312747</v>
      </c>
    </row>
    <row r="48" spans="2:13" ht="14.25">
      <c r="B48" s="51">
        <v>6.1</v>
      </c>
      <c r="C48" s="24">
        <f>('回帰TMR'!C48-'TMR(基本ﾃﾞｰﾀ)'!C48)/'TMR(基本ﾃﾞｰﾀ)'!C48*100</f>
        <v>0.6760835917558112</v>
      </c>
      <c r="D48" s="24">
        <f>('回帰TMR'!D48-'TMR(基本ﾃﾞｰﾀ)'!D48)/'TMR(基本ﾃﾞｰﾀ)'!D48*100</f>
        <v>0.10980305730657308</v>
      </c>
      <c r="E48" s="24">
        <f>('回帰TMR'!E48-'TMR(基本ﾃﾞｰﾀ)'!E48)/'TMR(基本ﾃﾞｰﾀ)'!E48*100</f>
        <v>0.16340798658544944</v>
      </c>
      <c r="F48" s="24">
        <f>('回帰TMR'!F48-'TMR(基本ﾃﾞｰﾀ)'!F48)/'TMR(基本ﾃﾞｰﾀ)'!F48*100</f>
        <v>0.030117721107903225</v>
      </c>
      <c r="G48" s="24">
        <f>('回帰TMR'!G48-'TMR(基本ﾃﾞｰﾀ)'!G48)/'TMR(基本ﾃﾞｰﾀ)'!G48*100</f>
        <v>0.2321659870995117</v>
      </c>
      <c r="H48" s="24">
        <f>('回帰TMR'!H48-'TMR(基本ﾃﾞｰﾀ)'!H48)/'TMR(基本ﾃﾞｰﾀ)'!H48*100</f>
        <v>-0.2989938992428499</v>
      </c>
      <c r="I48" s="24">
        <f>('回帰TMR'!I48-'TMR(基本ﾃﾞｰﾀ)'!I48)/'TMR(基本ﾃﾞｰﾀ)'!I48*100</f>
        <v>0.18981674158443276</v>
      </c>
      <c r="J48" s="24">
        <f>('回帰TMR'!J48-'TMR(基本ﾃﾞｰﾀ)'!J48)/'TMR(基本ﾃﾞｰﾀ)'!J48*100</f>
        <v>0.049301128476702684</v>
      </c>
      <c r="K48" s="24">
        <f>('回帰TMR'!K48-'TMR(基本ﾃﾞｰﾀ)'!K48)/'TMR(基本ﾃﾞｰﾀ)'!K48*100</f>
        <v>0.14854346311924158</v>
      </c>
      <c r="L48" s="24">
        <f>('回帰TMR'!L48-'TMR(基本ﾃﾞｰﾀ)'!L48)/'TMR(基本ﾃﾞｰﾀ)'!L48*100</f>
        <v>-0.04606099770680434</v>
      </c>
      <c r="M48" s="24">
        <f>('回帰TMR'!M48-'TMR(基本ﾃﾞｰﾀ)'!M48)/'TMR(基本ﾃﾞｰﾀ)'!M48*100</f>
        <v>0.15196575342106475</v>
      </c>
    </row>
    <row r="49" spans="2:13" ht="14.25">
      <c r="B49" s="51">
        <v>6.2</v>
      </c>
      <c r="C49" s="24">
        <f>('回帰TMR'!C49-'TMR(基本ﾃﾞｰﾀ)'!C49)/'TMR(基本ﾃﾞｰﾀ)'!C49*100</f>
        <v>0.46389494870988135</v>
      </c>
      <c r="D49" s="24">
        <f>('回帰TMR'!D49-'TMR(基本ﾃﾞｰﾀ)'!D49)/'TMR(基本ﾃﾞｰﾀ)'!D49*100</f>
        <v>0.09040970502408266</v>
      </c>
      <c r="E49" s="24">
        <f>('回帰TMR'!E49-'TMR(基本ﾃﾞｰﾀ)'!E49)/'TMR(基本ﾃﾞｰﾀ)'!E49*100</f>
        <v>-0.34461823752334364</v>
      </c>
      <c r="F49" s="24">
        <f>('回帰TMR'!F49-'TMR(基本ﾃﾞｰﾀ)'!F49)/'TMR(基本ﾃﾞｰﾀ)'!F49*100</f>
        <v>0.018643470479396813</v>
      </c>
      <c r="G49" s="24">
        <f>('回帰TMR'!G49-'TMR(基本ﾃﾞｰﾀ)'!G49)/'TMR(基本ﾃﾞｰﾀ)'!G49*100</f>
        <v>0.12542494652708094</v>
      </c>
      <c r="H49" s="24">
        <f>('回帰TMR'!H49-'TMR(基本ﾃﾞｰﾀ)'!H49)/'TMR(基本ﾃﾞｰﾀ)'!H49*100</f>
        <v>-0.019865146866906616</v>
      </c>
      <c r="I49" s="24">
        <f>('回帰TMR'!I49-'TMR(基本ﾃﾞｰﾀ)'!I49)/'TMR(基本ﾃﾞｰﾀ)'!I49*100</f>
        <v>0.36992531241568355</v>
      </c>
      <c r="J49" s="24">
        <f>('回帰TMR'!J49-'TMR(基本ﾃﾞｰﾀ)'!J49)/'TMR(基本ﾃﾞｰﾀ)'!J49*100</f>
        <v>0.12011375328306105</v>
      </c>
      <c r="K49" s="24">
        <f>('回帰TMR'!K49-'TMR(基本ﾃﾞｰﾀ)'!K49)/'TMR(基本ﾃﾞｰﾀ)'!K49*100</f>
        <v>0.0010937764010141545</v>
      </c>
      <c r="L49" s="24">
        <f>('回帰TMR'!L49-'TMR(基本ﾃﾞｰﾀ)'!L49)/'TMR(基本ﾃﾞｰﾀ)'!L49*100</f>
        <v>-0.16816020919108246</v>
      </c>
      <c r="M49" s="24">
        <f>('回帰TMR'!M49-'TMR(基本ﾃﾞｰﾀ)'!M49)/'TMR(基本ﾃﾞｰﾀ)'!M49*100</f>
        <v>0.1309154410234696</v>
      </c>
    </row>
    <row r="50" spans="2:13" ht="14.25">
      <c r="B50" s="51">
        <v>6.3</v>
      </c>
      <c r="C50" s="24">
        <f>('回帰TMR'!C50-'TMR(基本ﾃﾞｰﾀ)'!C50)/'TMR(基本ﾃﾞｰﾀ)'!C50*100</f>
        <v>0.4030241593377766</v>
      </c>
      <c r="D50" s="24">
        <f>('回帰TMR'!D50-'TMR(基本ﾃﾞｰﾀ)'!D50)/'TMR(基本ﾃﾞｰﾀ)'!D50*100</f>
        <v>-0.22273263139386848</v>
      </c>
      <c r="E50" s="24">
        <f>('回帰TMR'!E50-'TMR(基本ﾃﾞｰﾀ)'!E50)/'TMR(基本ﾃﾞｰﾀ)'!E50*100</f>
        <v>0.11192331477902404</v>
      </c>
      <c r="F50" s="24">
        <f>('回帰TMR'!F50-'TMR(基本ﾃﾞｰﾀ)'!F50)/'TMR(基本ﾃﾞｰﾀ)'!F50*100</f>
        <v>0.16713504735074436</v>
      </c>
      <c r="G50" s="24">
        <f>('回帰TMR'!G50-'TMR(基本ﾃﾞｰﾀ)'!G50)/'TMR(基本ﾃﾞｰﾀ)'!G50*100</f>
        <v>0.2750407072984891</v>
      </c>
      <c r="H50" s="24">
        <f>('回帰TMR'!H50-'TMR(基本ﾃﾞｰﾀ)'!H50)/'TMR(基本ﾃﾞｰﾀ)'!H50*100</f>
        <v>-0.22050994197706802</v>
      </c>
      <c r="I50" s="24">
        <f>('回帰TMR'!I50-'TMR(基本ﾃﾞｰﾀ)'!I50)/'TMR(基本ﾃﾞｰﾀ)'!I50*100</f>
        <v>0.23868581761117225</v>
      </c>
      <c r="J50" s="24">
        <f>('回帰TMR'!J50-'TMR(基本ﾃﾞｰﾀ)'!J50)/'TMR(基本ﾃﾞｰﾀ)'!J50*100</f>
        <v>0.08356621727072665</v>
      </c>
      <c r="K50" s="24">
        <f>('回帰TMR'!K50-'TMR(基本ﾃﾞｰﾀ)'!K50)/'TMR(基本ﾃﾞｰﾀ)'!K50*100</f>
        <v>0.0440260944888677</v>
      </c>
      <c r="L50" s="24">
        <f>('回帰TMR'!L50-'TMR(基本ﾃﾞｰﾀ)'!L50)/'TMR(基本ﾃﾞｰﾀ)'!L50*100</f>
        <v>-0.07949609757011798</v>
      </c>
      <c r="M50" s="24">
        <f>('回帰TMR'!M50-'TMR(基本ﾃﾞｰﾀ)'!M50)/'TMR(基本ﾃﾞｰﾀ)'!M50*100</f>
        <v>0.21511205312402062</v>
      </c>
    </row>
    <row r="51" spans="2:13" ht="14.25">
      <c r="B51" s="51">
        <v>6.4</v>
      </c>
      <c r="C51" s="24">
        <f>('回帰TMR'!C51-'TMR(基本ﾃﾞｰﾀ)'!C51)/'TMR(基本ﾃﾞｰﾀ)'!C51*100</f>
        <v>0.7597192368321981</v>
      </c>
      <c r="D51" s="24">
        <f>('回帰TMR'!D51-'TMR(基本ﾃﾞｰﾀ)'!D51)/'TMR(基本ﾃﾞｰﾀ)'!D51*100</f>
        <v>0.2643682995670536</v>
      </c>
      <c r="E51" s="24">
        <f>('回帰TMR'!E51-'TMR(基本ﾃﾞｰﾀ)'!E51)/'TMR(基本ﾃﾞｰﾀ)'!E51*100</f>
        <v>-0.19720748535030813</v>
      </c>
      <c r="F51" s="24">
        <f>('回帰TMR'!F51-'TMR(基本ﾃﾞｰﾀ)'!F51)/'TMR(基本ﾃﾞｰﾀ)'!F51*100</f>
        <v>0.1853693730422138</v>
      </c>
      <c r="G51" s="24">
        <f>('回帰TMR'!G51-'TMR(基本ﾃﾞｰﾀ)'!G51)/'TMR(基本ﾃﾞｰﾀ)'!G51*100</f>
        <v>0.40274899799083963</v>
      </c>
      <c r="H51" s="24">
        <f>('回帰TMR'!H51-'TMR(基本ﾃﾞｰﾀ)'!H51)/'TMR(基本ﾃﾞｰﾀ)'!H51*100</f>
        <v>-0.0064557531468672795</v>
      </c>
      <c r="I51" s="24">
        <f>('回帰TMR'!I51-'TMR(基本ﾃﾞｰﾀ)'!I51)/'TMR(基本ﾃﾞｰﾀ)'!I51*100</f>
        <v>0.19186931032699922</v>
      </c>
      <c r="J51" s="24">
        <f>('回帰TMR'!J51-'TMR(基本ﾃﾞｰﾀ)'!J51)/'TMR(基本ﾃﾞｰﾀ)'!J51*100</f>
        <v>-0.14589193334822667</v>
      </c>
      <c r="K51" s="24">
        <f>('回帰TMR'!K51-'TMR(基本ﾃﾞｰﾀ)'!K51)/'TMR(基本ﾃﾞｰﾀ)'!K51*100</f>
        <v>-0.07361115567572828</v>
      </c>
      <c r="L51" s="24">
        <f>('回帰TMR'!L51-'TMR(基本ﾃﾞｰﾀ)'!L51)/'TMR(基本ﾃﾞｰﾀ)'!L51*100</f>
        <v>-0.1718364592238498</v>
      </c>
      <c r="M51" s="24">
        <f>('回帰TMR'!M51-'TMR(基本ﾃﾞｰﾀ)'!M51)/'TMR(基本ﾃﾞｰﾀ)'!M51*100</f>
        <v>0.20287552112213622</v>
      </c>
    </row>
    <row r="52" spans="2:13" ht="14.25">
      <c r="B52" s="51">
        <v>6.5</v>
      </c>
      <c r="C52" s="24">
        <f>('回帰TMR'!C52-'TMR(基本ﾃﾞｰﾀ)'!C52)/'TMR(基本ﾃﾞｰﾀ)'!C52*100</f>
        <v>0.7959240595222511</v>
      </c>
      <c r="D52" s="24">
        <f>('回帰TMR'!D52-'TMR(基本ﾃﾞｰﾀ)'!D52)/'TMR(基本ﾃﾞｰﾀ)'!D52*100</f>
        <v>0.032932073864468774</v>
      </c>
      <c r="E52" s="24">
        <f>('回帰TMR'!E52-'TMR(基本ﾃﾞｰﾀ)'!E52)/'TMR(基本ﾃﾞｰﾀ)'!E52*100</f>
        <v>-0.06541235688512147</v>
      </c>
      <c r="F52" s="24">
        <f>('回帰TMR'!F52-'TMR(基本ﾃﾞｰﾀ)'!F52)/'TMR(基本ﾃﾞｰﾀ)'!F52*100</f>
        <v>0.11559024423540568</v>
      </c>
      <c r="G52" s="24">
        <f>('回帰TMR'!G52-'TMR(基本ﾃﾞｰﾀ)'!G52)/'TMR(基本ﾃﾞｰﾀ)'!G52*100</f>
        <v>0.13960710809444032</v>
      </c>
      <c r="H52" s="24">
        <f>('回帰TMR'!H52-'TMR(基本ﾃﾞｰﾀ)'!H52)/'TMR(基本ﾃﾞｰﾀ)'!H52*100</f>
        <v>-0.060607412986182066</v>
      </c>
      <c r="I52" s="24">
        <f>('回帰TMR'!I52-'TMR(基本ﾃﾞｰﾀ)'!I52)/'TMR(基本ﾃﾞｰﾀ)'!I52*100</f>
        <v>0.0794662158799574</v>
      </c>
      <c r="J52" s="24">
        <f>('回帰TMR'!J52-'TMR(基本ﾃﾞｰﾀ)'!J52)/'TMR(基本ﾃﾞｰﾀ)'!J52*100</f>
        <v>0.028742352611358664</v>
      </c>
      <c r="K52" s="24">
        <f>('回帰TMR'!K52-'TMR(基本ﾃﾞｰﾀ)'!K52)/'TMR(基本ﾃﾞｰﾀ)'!K52*100</f>
        <v>0.021068200491620215</v>
      </c>
      <c r="L52" s="24">
        <f>('回帰TMR'!L52-'TMR(基本ﾃﾞｰﾀ)'!L52)/'TMR(基本ﾃﾞｰﾀ)'!L52*100</f>
        <v>-0.1376458001394496</v>
      </c>
      <c r="M52" s="24">
        <f>('回帰TMR'!M52-'TMR(基本ﾃﾞｰﾀ)'!M52)/'TMR(基本ﾃﾞｰﾀ)'!M52*100</f>
        <v>0.11507954462152364</v>
      </c>
    </row>
    <row r="53" spans="2:13" ht="14.25">
      <c r="B53" s="51">
        <v>6.6</v>
      </c>
      <c r="C53" s="24">
        <f>('回帰TMR'!C53-'TMR(基本ﾃﾞｰﾀ)'!C53)/'TMR(基本ﾃﾞｰﾀ)'!C53*100</f>
        <v>0.7862973242373443</v>
      </c>
      <c r="D53" s="24">
        <f>('回帰TMR'!D53-'TMR(基本ﾃﾞｰﾀ)'!D53)/'TMR(基本ﾃﾞｰﾀ)'!D53*100</f>
        <v>0.24796905180558068</v>
      </c>
      <c r="E53" s="24">
        <f>('回帰TMR'!E53-'TMR(基本ﾃﾞｰﾀ)'!E53)/'TMR(基本ﾃﾞｰﾀ)'!E53*100</f>
        <v>0.18599203117709098</v>
      </c>
      <c r="F53" s="24">
        <f>('回帰TMR'!F53-'TMR(基本ﾃﾞｰﾀ)'!F53)/'TMR(基本ﾃﾞｰﾀ)'!F53*100</f>
        <v>0.38147768479211447</v>
      </c>
      <c r="G53" s="24">
        <f>('回帰TMR'!G53-'TMR(基本ﾃﾞｰﾀ)'!G53)/'TMR(基本ﾃﾞｰﾀ)'!G53*100</f>
        <v>0.2646382509996095</v>
      </c>
      <c r="H53" s="24">
        <f>('回帰TMR'!H53-'TMR(基本ﾃﾞｰﾀ)'!H53)/'TMR(基本ﾃﾞｰﾀ)'!H53*100</f>
        <v>-0.08390874863222957</v>
      </c>
      <c r="I53" s="24">
        <f>('回帰TMR'!I53-'TMR(基本ﾃﾞｰﾀ)'!I53)/'TMR(基本ﾃﾞｰﾀ)'!I53*100</f>
        <v>0.2129941867961083</v>
      </c>
      <c r="J53" s="24">
        <f>('回帰TMR'!J53-'TMR(基本ﾃﾞｰﾀ)'!J53)/'TMR(基本ﾃﾞｰﾀ)'!J53*100</f>
        <v>-0.021559063185142415</v>
      </c>
      <c r="K53" s="24">
        <f>('回帰TMR'!K53-'TMR(基本ﾃﾞｰﾀ)'!K53)/'TMR(基本ﾃﾞｰﾀ)'!K53*100</f>
        <v>-0.055836333844194286</v>
      </c>
      <c r="L53" s="24">
        <f>('回帰TMR'!L53-'TMR(基本ﾃﾞｰﾀ)'!L53)/'TMR(基本ﾃﾞｰﾀ)'!L53*100</f>
        <v>-0.23186855757580602</v>
      </c>
      <c r="M53" s="24">
        <f>('回帰TMR'!M53-'TMR(基本ﾃﾞｰﾀ)'!M53)/'TMR(基本ﾃﾞｰﾀ)'!M53*100</f>
        <v>0.09022678205317584</v>
      </c>
    </row>
    <row r="54" spans="2:13" ht="14.25">
      <c r="B54" s="51">
        <v>6.7</v>
      </c>
      <c r="C54" s="24">
        <f>('回帰TMR'!C54-'TMR(基本ﾃﾞｰﾀ)'!C54)/'TMR(基本ﾃﾞｰﾀ)'!C54*100</f>
        <v>0.42954787505045017</v>
      </c>
      <c r="D54" s="24">
        <f>('回帰TMR'!D54-'TMR(基本ﾃﾞｰﾀ)'!D54)/'TMR(基本ﾃﾞｰﾀ)'!D54*100</f>
        <v>-0.009403699979430927</v>
      </c>
      <c r="E54" s="24">
        <f>('回帰TMR'!E54-'TMR(基本ﾃﾞｰﾀ)'!E54)/'TMR(基本ﾃﾞｰﾀ)'!E54*100</f>
        <v>0.24112988914087186</v>
      </c>
      <c r="F54" s="24">
        <f>('回帰TMR'!F54-'TMR(基本ﾃﾞｰﾀ)'!F54)/'TMR(基本ﾃﾞｰﾀ)'!F54*100</f>
        <v>0.3636333494359642</v>
      </c>
      <c r="G54" s="24">
        <f>('回帰TMR'!G54-'TMR(基本ﾃﾞｰﾀ)'!G54)/'TMR(基本ﾃﾞｰﾀ)'!G54*100</f>
        <v>0.3348427942427441</v>
      </c>
      <c r="H54" s="24">
        <f>('回帰TMR'!H54-'TMR(基本ﾃﾞｰﾀ)'!H54)/'TMR(基本ﾃﾞｰﾀ)'!H54*100</f>
        <v>0.08568447402278401</v>
      </c>
      <c r="I54" s="24">
        <f>('回帰TMR'!I54-'TMR(基本ﾃﾞｰﾀ)'!I54)/'TMR(基本ﾃﾞｰﾀ)'!I54*100</f>
        <v>0.3139840283337593</v>
      </c>
      <c r="J54" s="24">
        <f>('回帰TMR'!J54-'TMR(基本ﾃﾞｰﾀ)'!J54)/'TMR(基本ﾃﾞｰﾀ)'!J54*100</f>
        <v>-0.019240085661889245</v>
      </c>
      <c r="K54" s="24">
        <f>('回帰TMR'!K54-'TMR(基本ﾃﾞｰﾀ)'!K54)/'TMR(基本ﾃﾞｰﾀ)'!K54*100</f>
        <v>-0.015879669242198573</v>
      </c>
      <c r="L54" s="24">
        <f>('回帰TMR'!L54-'TMR(基本ﾃﾞｰﾀ)'!L54)/'TMR(基本ﾃﾞｰﾀ)'!L54*100</f>
        <v>-0.14583711019664597</v>
      </c>
      <c r="M54" s="24">
        <f>('回帰TMR'!M54-'TMR(基本ﾃﾞｰﾀ)'!M54)/'TMR(基本ﾃﾞｰﾀ)'!M54*100</f>
        <v>0.1821092815209741</v>
      </c>
    </row>
    <row r="55" spans="2:13" ht="14.25">
      <c r="B55" s="51">
        <v>6.8</v>
      </c>
      <c r="C55" s="24">
        <f>('回帰TMR'!C55-'TMR(基本ﾃﾞｰﾀ)'!C55)/'TMR(基本ﾃﾞｰﾀ)'!C55*100</f>
        <v>0.8753112339775637</v>
      </c>
      <c r="D55" s="24">
        <f>('回帰TMR'!D55-'TMR(基本ﾃﾞｰﾀ)'!D55)/'TMR(基本ﾃﾞｰﾀ)'!D55*100</f>
        <v>0.11582441314542075</v>
      </c>
      <c r="E55" s="24">
        <f>('回帰TMR'!E55-'TMR(基本ﾃﾞｰﾀ)'!E55)/'TMR(基本ﾃﾞｰﾀ)'!E55*100</f>
        <v>0.16359005772429477</v>
      </c>
      <c r="F55" s="24">
        <f>('回帰TMR'!F55-'TMR(基本ﾃﾞｰﾀ)'!F55)/'TMR(基本ﾃﾞｰﾀ)'!F55*100</f>
        <v>0.2787533705095157</v>
      </c>
      <c r="G55" s="24">
        <f>('回帰TMR'!G55-'TMR(基本ﾃﾞｰﾀ)'!G55)/'TMR(基本ﾃﾞｰﾀ)'!G55*100</f>
        <v>0.12065990238808817</v>
      </c>
      <c r="H55" s="24">
        <f>('回帰TMR'!H55-'TMR(基本ﾃﾞｰﾀ)'!H55)/'TMR(基本ﾃﾞｰﾀ)'!H55*100</f>
        <v>-0.4459275400095876</v>
      </c>
      <c r="I55" s="24">
        <f>('回帰TMR'!I55-'TMR(基本ﾃﾞｰﾀ)'!I55)/'TMR(基本ﾃﾞｰﾀ)'!I55*100</f>
        <v>0.20867687638188437</v>
      </c>
      <c r="J55" s="24">
        <f>('回帰TMR'!J55-'TMR(基本ﾃﾞｰﾀ)'!J55)/'TMR(基本ﾃﾞｰﾀ)'!J55*100</f>
        <v>0.1438045899651664</v>
      </c>
      <c r="K55" s="24">
        <f>('回帰TMR'!K55-'TMR(基本ﾃﾞｰﾀ)'!K55)/'TMR(基本ﾃﾞｰﾀ)'!K55*100</f>
        <v>-0.10530344960154028</v>
      </c>
      <c r="L55" s="24">
        <f>('回帰TMR'!L55-'TMR(基本ﾃﾞｰﾀ)'!L55)/'TMR(基本ﾃﾞｰﾀ)'!L55*100</f>
        <v>-0.3378548225148072</v>
      </c>
      <c r="M55" s="24">
        <f>('回帰TMR'!M55-'TMR(基本ﾃﾞｰﾀ)'!M55)/'TMR(基本ﾃﾞｰﾀ)'!M55*100</f>
        <v>-0.015649209573039783</v>
      </c>
    </row>
    <row r="56" spans="2:13" ht="14.25">
      <c r="B56" s="51">
        <v>6.9</v>
      </c>
      <c r="C56" s="24">
        <f>('回帰TMR'!C56-'TMR(基本ﾃﾞｰﾀ)'!C56)/'TMR(基本ﾃﾞｰﾀ)'!C56*100</f>
        <v>0.6481977493821894</v>
      </c>
      <c r="D56" s="24">
        <f>('回帰TMR'!D56-'TMR(基本ﾃﾞｰﾀ)'!D56)/'TMR(基本ﾃﾞｰﾀ)'!D56*100</f>
        <v>0.04200497299813685</v>
      </c>
      <c r="E56" s="24">
        <f>('回帰TMR'!E56-'TMR(基本ﾃﾞｰﾀ)'!E56)/'TMR(基本ﾃﾞｰﾀ)'!E56*100</f>
        <v>0.1835246203700584</v>
      </c>
      <c r="F56" s="24">
        <f>('回帰TMR'!F56-'TMR(基本ﾃﾞｰﾀ)'!F56)/'TMR(基本ﾃﾞｰﾀ)'!F56*100</f>
        <v>0.06108870886206019</v>
      </c>
      <c r="G56" s="24">
        <f>('回帰TMR'!G56-'TMR(基本ﾃﾞｰﾀ)'!G56)/'TMR(基本ﾃﾞｰﾀ)'!G56*100</f>
        <v>0.3195878505247172</v>
      </c>
      <c r="H56" s="24">
        <f>('回帰TMR'!H56-'TMR(基本ﾃﾞｰﾀ)'!H56)/'TMR(基本ﾃﾞｰﾀ)'!H56*100</f>
        <v>0.1531896985925061</v>
      </c>
      <c r="I56" s="24">
        <f>('回帰TMR'!I56-'TMR(基本ﾃﾞｰﾀ)'!I56)/'TMR(基本ﾃﾞｰﾀ)'!I56*100</f>
        <v>0.34078610743875465</v>
      </c>
      <c r="J56" s="24">
        <f>('回帰TMR'!J56-'TMR(基本ﾃﾞｰﾀ)'!J56)/'TMR(基本ﾃﾞｰﾀ)'!J56*100</f>
        <v>0.11243420037395757</v>
      </c>
      <c r="K56" s="24">
        <f>('回帰TMR'!K56-'TMR(基本ﾃﾞｰﾀ)'!K56)/'TMR(基本ﾃﾞｰﾀ)'!K56*100</f>
        <v>0.008562728681830058</v>
      </c>
      <c r="L56" s="24">
        <f>('回帰TMR'!L56-'TMR(基本ﾃﾞｰﾀ)'!L56)/'TMR(基本ﾃﾞｰﾀ)'!L56*100</f>
        <v>-0.12477758791055009</v>
      </c>
      <c r="M56" s="24">
        <f>('回帰TMR'!M56-'TMR(基本ﾃﾞｰﾀ)'!M56)/'TMR(基本ﾃﾞｰﾀ)'!M56*100</f>
        <v>0.13898325204724757</v>
      </c>
    </row>
    <row r="57" spans="2:13" ht="14.25">
      <c r="B57" s="51">
        <v>7</v>
      </c>
      <c r="C57" s="24">
        <f>('回帰TMR'!C57-'TMR(基本ﾃﾞｰﾀ)'!C57)/'TMR(基本ﾃﾞｰﾀ)'!C57*100</f>
        <v>0.8137695157602206</v>
      </c>
      <c r="D57" s="24">
        <f>('回帰TMR'!D57-'TMR(基本ﾃﾞｰﾀ)'!D57)/'TMR(基本ﾃﾞｰﾀ)'!D57*100</f>
        <v>0.099502918110668</v>
      </c>
      <c r="E57" s="24">
        <f>('回帰TMR'!E57-'TMR(基本ﾃﾞｰﾀ)'!E57)/'TMR(基本ﾃﾞｰﾀ)'!E57*100</f>
        <v>0.2024834363416315</v>
      </c>
      <c r="F57" s="24">
        <f>('回帰TMR'!F57-'TMR(基本ﾃﾞｰﾀ)'!F57)/'TMR(基本ﾃﾞｰﾀ)'!F57*100</f>
        <v>0.3356059742407829</v>
      </c>
      <c r="G57" s="24">
        <f>('回帰TMR'!G57-'TMR(基本ﾃﾞｰﾀ)'!G57)/'TMR(基本ﾃﾞｰﾀ)'!G57*100</f>
        <v>0.13498944902955667</v>
      </c>
      <c r="H57" s="24">
        <f>('回帰TMR'!H57-'TMR(基本ﾃﾞｰﾀ)'!H57)/'TMR(基本ﾃﾞｰﾀ)'!H57*100</f>
        <v>0.01695408352044074</v>
      </c>
      <c r="I57" s="24">
        <f>('回帰TMR'!I57-'TMR(基本ﾃﾞｰﾀ)'!I57)/'TMR(基本ﾃﾞｰﾀ)'!I57*100</f>
        <v>0.24407383477200675</v>
      </c>
      <c r="J57" s="24">
        <f>('回帰TMR'!J57-'TMR(基本ﾃﾞｰﾀ)'!J57)/'TMR(基本ﾃﾞｰﾀ)'!J57*100</f>
        <v>0.11264419594678579</v>
      </c>
      <c r="K57" s="24">
        <f>('回帰TMR'!K57-'TMR(基本ﾃﾞｰﾀ)'!K57)/'TMR(基本ﾃﾞｰﾀ)'!K57*100</f>
        <v>0.014426982853474605</v>
      </c>
      <c r="L57" s="24">
        <f>('回帰TMR'!L57-'TMR(基本ﾃﾞｰﾀ)'!L57)/'TMR(基本ﾃﾞｰﾀ)'!L57*100</f>
        <v>-0.09369940390109593</v>
      </c>
      <c r="M57" s="24">
        <f>('回帰TMR'!M57-'TMR(基本ﾃﾞｰﾀ)'!M57)/'TMR(基本ﾃﾞｰﾀ)'!M57*100</f>
        <v>0.22920735721105714</v>
      </c>
    </row>
    <row r="58" spans="2:13" ht="14.25">
      <c r="B58" s="51">
        <v>7.1</v>
      </c>
      <c r="C58" s="24">
        <f>('回帰TMR'!C58-'TMR(基本ﾃﾞｰﾀ)'!C58)/'TMR(基本ﾃﾞｰﾀ)'!C58*100</f>
        <v>0.4704755686710076</v>
      </c>
      <c r="D58" s="24">
        <f>('回帰TMR'!D58-'TMR(基本ﾃﾞｰﾀ)'!D58)/'TMR(基本ﾃﾞｰﾀ)'!D58*100</f>
        <v>-0.2864785089214996</v>
      </c>
      <c r="E58" s="24">
        <f>('回帰TMR'!E58-'TMR(基本ﾃﾞｰﾀ)'!E58)/'TMR(基本ﾃﾞｰﾀ)'!E58*100</f>
        <v>0.12095945465211927</v>
      </c>
      <c r="F58" s="24">
        <f>('回帰TMR'!F58-'TMR(基本ﾃﾞｰﾀ)'!F58)/'TMR(基本ﾃﾞｰﾀ)'!F58*100</f>
        <v>0.20266605124173082</v>
      </c>
      <c r="G58" s="24">
        <f>('回帰TMR'!G58-'TMR(基本ﾃﾞｰﾀ)'!G58)/'TMR(基本ﾃﾞｰﾀ)'!G58*100</f>
        <v>0.37697612268802183</v>
      </c>
      <c r="H58" s="24">
        <f>('回帰TMR'!H58-'TMR(基本ﾃﾞｰﾀ)'!H58)/'TMR(基本ﾃﾞｰﾀ)'!H58*100</f>
        <v>0.07539241087435812</v>
      </c>
      <c r="I58" s="24">
        <f>('回帰TMR'!I58-'TMR(基本ﾃﾞｰﾀ)'!I58)/'TMR(基本ﾃﾞｰﾀ)'!I58*100</f>
        <v>0.42981376074737904</v>
      </c>
      <c r="J58" s="24">
        <f>('回帰TMR'!J58-'TMR(基本ﾃﾞｰﾀ)'!J58)/'TMR(基本ﾃﾞｰﾀ)'!J58*100</f>
        <v>0.19895314840043354</v>
      </c>
      <c r="K58" s="24">
        <f>('回帰TMR'!K58-'TMR(基本ﾃﾞｰﾀ)'!K58)/'TMR(基本ﾃﾞｰﾀ)'!K58*100</f>
        <v>-0.07757967563506314</v>
      </c>
      <c r="L58" s="24">
        <f>('回帰TMR'!L58-'TMR(基本ﾃﾞｰﾀ)'!L58)/'TMR(基本ﾃﾞｰﾀ)'!L58*100</f>
        <v>-0.17078134764965316</v>
      </c>
      <c r="M58" s="24">
        <f>('回帰TMR'!M58-'TMR(基本ﾃﾞｰﾀ)'!M58)/'TMR(基本ﾃﾞｰﾀ)'!M58*100</f>
        <v>0.15718634738394924</v>
      </c>
    </row>
    <row r="59" spans="2:13" ht="14.25">
      <c r="B59" s="51">
        <v>7.2</v>
      </c>
      <c r="C59" s="24">
        <f>('回帰TMR'!C59-'TMR(基本ﾃﾞｰﾀ)'!C59)/'TMR(基本ﾃﾞｰﾀ)'!C59*100</f>
        <v>0.5774110637537462</v>
      </c>
      <c r="D59" s="24">
        <f>('回帰TMR'!D59-'TMR(基本ﾃﾞｰﾀ)'!D59)/'TMR(基本ﾃﾞｰﾀ)'!D59*100</f>
        <v>0.1569548901311565</v>
      </c>
      <c r="E59" s="24">
        <f>('回帰TMR'!E59-'TMR(基本ﾃﾞｰﾀ)'!E59)/'TMR(基本ﾃﾞｰﾀ)'!E59*100</f>
        <v>0.2710545259605639</v>
      </c>
      <c r="F59" s="24">
        <f>('回帰TMR'!F59-'TMR(基本ﾃﾞｰﾀ)'!F59)/'TMR(基本ﾃﾞｰﾀ)'!F59*100</f>
        <v>0.3224999006726352</v>
      </c>
      <c r="G59" s="24">
        <f>('回帰TMR'!G59-'TMR(基本ﾃﾞｰﾀ)'!G59)/'TMR(基本ﾃﾞｰﾀ)'!G59*100</f>
        <v>0.17840430847115565</v>
      </c>
      <c r="H59" s="24">
        <f>('回帰TMR'!H59-'TMR(基本ﾃﾞｰﾀ)'!H59)/'TMR(基本ﾃﾞｰﾀ)'!H59*100</f>
        <v>-0.10693003013019263</v>
      </c>
      <c r="I59" s="24">
        <f>('回帰TMR'!I59-'TMR(基本ﾃﾞｰﾀ)'!I59)/'TMR(基本ﾃﾞｰﾀ)'!I59*100</f>
        <v>0.3857272008300777</v>
      </c>
      <c r="J59" s="24">
        <f>('回帰TMR'!J59-'TMR(基本ﾃﾞｰﾀ)'!J59)/'TMR(基本ﾃﾞｰﾀ)'!J59*100</f>
        <v>0.1652163294764433</v>
      </c>
      <c r="K59" s="24">
        <f>('回帰TMR'!K59-'TMR(基本ﾃﾞｰﾀ)'!K59)/'TMR(基本ﾃﾞｰﾀ)'!K59*100</f>
        <v>0.02425845838294627</v>
      </c>
      <c r="L59" s="24">
        <f>('回帰TMR'!L59-'TMR(基本ﾃﾞｰﾀ)'!L59)/'TMR(基本ﾃﾞｰﾀ)'!L59*100</f>
        <v>-0.15174993577357965</v>
      </c>
      <c r="M59" s="24">
        <f>('回帰TMR'!M59-'TMR(基本ﾃﾞｰﾀ)'!M59)/'TMR(基本ﾃﾞｰﾀ)'!M59*100</f>
        <v>0.18147311405923425</v>
      </c>
    </row>
    <row r="60" spans="2:13" ht="14.25">
      <c r="B60" s="51">
        <v>7.3</v>
      </c>
      <c r="C60" s="24">
        <f>('回帰TMR'!C60-'TMR(基本ﾃﾞｰﾀ)'!C60)/'TMR(基本ﾃﾞｰﾀ)'!C60*100</f>
        <v>0.9699004526145965</v>
      </c>
      <c r="D60" s="24">
        <f>('回帰TMR'!D60-'TMR(基本ﾃﾞｰﾀ)'!D60)/'TMR(基本ﾃﾞｰﾀ)'!D60*100</f>
        <v>0.2350282833018707</v>
      </c>
      <c r="E60" s="24">
        <f>('回帰TMR'!E60-'TMR(基本ﾃﾞｰﾀ)'!E60)/'TMR(基本ﾃﾞｰﾀ)'!E60*100</f>
        <v>0.555910789612837</v>
      </c>
      <c r="F60" s="24">
        <f>('回帰TMR'!F60-'TMR(基本ﾃﾞｰﾀ)'!F60)/'TMR(基本ﾃﾞｰﾀ)'!F60*100</f>
        <v>0.4757553983442364</v>
      </c>
      <c r="G60" s="24">
        <f>('回帰TMR'!G60-'TMR(基本ﾃﾞｰﾀ)'!G60)/'TMR(基本ﾃﾞｰﾀ)'!G60*100</f>
        <v>0.44223438849986624</v>
      </c>
      <c r="H60" s="24">
        <f>('回帰TMR'!H60-'TMR(基本ﾃﾞｰﾀ)'!H60)/'TMR(基本ﾃﾞｰﾀ)'!H60*100</f>
        <v>-0.15963616800805397</v>
      </c>
      <c r="I60" s="24">
        <f>('回帰TMR'!I60-'TMR(基本ﾃﾞｰﾀ)'!I60)/'TMR(基本ﾃﾞｰﾀ)'!I60*100</f>
        <v>0.37359065721178886</v>
      </c>
      <c r="J60" s="24">
        <f>('回帰TMR'!J60-'TMR(基本ﾃﾞｰﾀ)'!J60)/'TMR(基本ﾃﾞｰﾀ)'!J60*100</f>
        <v>0.17426420472387724</v>
      </c>
      <c r="K60" s="24">
        <f>('回帰TMR'!K60-'TMR(基本ﾃﾞｰﾀ)'!K60)/'TMR(基本ﾃﾞｰﾀ)'!K60*100</f>
        <v>-0.14519022652937583</v>
      </c>
      <c r="L60" s="24">
        <f>('回帰TMR'!L60-'TMR(基本ﾃﾞｰﾀ)'!L60)/'TMR(基本ﾃﾞｰﾀ)'!L60*100</f>
        <v>-0.2842744238413861</v>
      </c>
      <c r="M60" s="24">
        <f>('回帰TMR'!M60-'TMR(基本ﾃﾞｰﾀ)'!M60)/'TMR(基本ﾃﾞｰﾀ)'!M60*100</f>
        <v>0.16185306542593128</v>
      </c>
    </row>
    <row r="61" spans="2:13" ht="14.25">
      <c r="B61" s="51">
        <v>7.4</v>
      </c>
      <c r="C61" s="24">
        <f>('回帰TMR'!C61-'TMR(基本ﾃﾞｰﾀ)'!C61)/'TMR(基本ﾃﾞｰﾀ)'!C61*100</f>
        <v>0.6773327859872736</v>
      </c>
      <c r="D61" s="24">
        <f>('回帰TMR'!D61-'TMR(基本ﾃﾞｰﾀ)'!D61)/'TMR(基本ﾃﾞｰﾀ)'!D61*100</f>
        <v>0.3917635736997319</v>
      </c>
      <c r="E61" s="24">
        <f>('回帰TMR'!E61-'TMR(基本ﾃﾞｰﾀ)'!E61)/'TMR(基本ﾃﾞｰﾀ)'!E61*100</f>
        <v>0.20273154702546126</v>
      </c>
      <c r="F61" s="24">
        <f>('回帰TMR'!F61-'TMR(基本ﾃﾞｰﾀ)'!F61)/'TMR(基本ﾃﾞｰﾀ)'!F61*100</f>
        <v>0.22773294292562063</v>
      </c>
      <c r="G61" s="24">
        <f>('回帰TMR'!G61-'TMR(基本ﾃﾞｰﾀ)'!G61)/'TMR(基本ﾃﾞｰﾀ)'!G61*100</f>
        <v>0.16334310145727568</v>
      </c>
      <c r="H61" s="24">
        <f>('回帰TMR'!H61-'TMR(基本ﾃﾞｰﾀ)'!H61)/'TMR(基本ﾃﾞｰﾀ)'!H61*100</f>
        <v>-0.11500184432461015</v>
      </c>
      <c r="I61" s="24">
        <f>('回帰TMR'!I61-'TMR(基本ﾃﾞｰﾀ)'!I61)/'TMR(基本ﾃﾞｰﾀ)'!I61*100</f>
        <v>0.3386501624653235</v>
      </c>
      <c r="J61" s="24">
        <f>('回帰TMR'!J61-'TMR(基本ﾃﾞｰﾀ)'!J61)/'TMR(基本ﾃﾞｰﾀ)'!J61*100</f>
        <v>0.10622569907509669</v>
      </c>
      <c r="K61" s="24">
        <f>('回帰TMR'!K61-'TMR(基本ﾃﾞｰﾀ)'!K61)/'TMR(基本ﾃﾞｰﾀ)'!K61*100</f>
        <v>-0.09873505834662628</v>
      </c>
      <c r="L61" s="24">
        <f>('回帰TMR'!L61-'TMR(基本ﾃﾞｰﾀ)'!L61)/'TMR(基本ﾃﾞｰﾀ)'!L61*100</f>
        <v>-0.1368855894917236</v>
      </c>
      <c r="M61" s="24">
        <f>('回帰TMR'!M61-'TMR(基本ﾃﾞｰﾀ)'!M61)/'TMR(基本ﾃﾞｰﾀ)'!M61*100</f>
        <v>0.2717785480139892</v>
      </c>
    </row>
    <row r="62" spans="2:13" ht="14.25">
      <c r="B62" s="51">
        <v>7.5</v>
      </c>
      <c r="C62" s="24">
        <f>('回帰TMR'!C62-'TMR(基本ﾃﾞｰﾀ)'!C62)/'TMR(基本ﾃﾞｰﾀ)'!C62*100</f>
        <v>0.7038959665941726</v>
      </c>
      <c r="D62" s="24">
        <f>('回帰TMR'!D62-'TMR(基本ﾃﾞｰﾀ)'!D62)/'TMR(基本ﾃﾞｰﾀ)'!D62*100</f>
        <v>0.19875696343932353</v>
      </c>
      <c r="E62" s="24">
        <f>('回帰TMR'!E62-'TMR(基本ﾃﾞｰﾀ)'!E62)/'TMR(基本ﾃﾞｰﾀ)'!E62*100</f>
        <v>0.07210595701678633</v>
      </c>
      <c r="F62" s="24">
        <f>('回帰TMR'!F62-'TMR(基本ﾃﾞｰﾀ)'!F62)/'TMR(基本ﾃﾞｰﾀ)'!F62*100</f>
        <v>0.2122137808149665</v>
      </c>
      <c r="G62" s="24">
        <f>('回帰TMR'!G62-'TMR(基本ﾃﾞｰﾀ)'!G62)/'TMR(基本ﾃﾞｰﾀ)'!G62*100</f>
        <v>0.3488037367822314</v>
      </c>
      <c r="H62" s="24">
        <f>('回帰TMR'!H62-'TMR(基本ﾃﾞｰﾀ)'!H62)/'TMR(基本ﾃﾞｰﾀ)'!H62*100</f>
        <v>0.038983209048646064</v>
      </c>
      <c r="I62" s="24">
        <f>('回帰TMR'!I62-'TMR(基本ﾃﾞｰﾀ)'!I62)/'TMR(基本ﾃﾞｰﾀ)'!I62*100</f>
        <v>0.3248545133984152</v>
      </c>
      <c r="J62" s="24">
        <f>('回帰TMR'!J62-'TMR(基本ﾃﾞｰﾀ)'!J62)/'TMR(基本ﾃﾞｰﾀ)'!J62*100</f>
        <v>0.07011725047176083</v>
      </c>
      <c r="K62" s="24">
        <f>('回帰TMR'!K62-'TMR(基本ﾃﾞｰﾀ)'!K62)/'TMR(基本ﾃﾞｰﾀ)'!K62*100</f>
        <v>-0.06351088925632162</v>
      </c>
      <c r="L62" s="24">
        <f>('回帰TMR'!L62-'TMR(基本ﾃﾞｰﾀ)'!L62)/'TMR(基本ﾃﾞｰﾀ)'!L62*100</f>
        <v>-0.09770584934910029</v>
      </c>
      <c r="M62" s="24">
        <f>('回帰TMR'!M62-'TMR(基本ﾃﾞｰﾀ)'!M62)/'TMR(基本ﾃﾞｰﾀ)'!M62*100</f>
        <v>0.2509094818488102</v>
      </c>
    </row>
    <row r="63" spans="2:13" ht="14.25">
      <c r="B63" s="51">
        <v>7.6</v>
      </c>
      <c r="C63" s="24">
        <f>('回帰TMR'!C63-'TMR(基本ﾃﾞｰﾀ)'!C63)/'TMR(基本ﾃﾞｰﾀ)'!C63*100</f>
        <v>0.8106884485699918</v>
      </c>
      <c r="D63" s="24">
        <f>('回帰TMR'!D63-'TMR(基本ﾃﾞｰﾀ)'!D63)/'TMR(基本ﾃﾞｰﾀ)'!D63*100</f>
        <v>0.2642364603230318</v>
      </c>
      <c r="E63" s="24">
        <f>('回帰TMR'!E63-'TMR(基本ﾃﾞｰﾀ)'!E63)/'TMR(基本ﾃﾞｰﾀ)'!E63*100</f>
        <v>0.09698897251072683</v>
      </c>
      <c r="F63" s="24">
        <f>('回帰TMR'!F63-'TMR(基本ﾃﾞｰﾀ)'!F63)/'TMR(基本ﾃﾞｰﾀ)'!F63*100</f>
        <v>0.006376342877947557</v>
      </c>
      <c r="G63" s="24">
        <f>('回帰TMR'!G63-'TMR(基本ﾃﾞｰﾀ)'!G63)/'TMR(基本ﾃﾞｰﾀ)'!G63*100</f>
        <v>0.24493935432290398</v>
      </c>
      <c r="H63" s="24">
        <f>('回帰TMR'!H63-'TMR(基本ﾃﾞｰﾀ)'!H63)/'TMR(基本ﾃﾞｰﾀ)'!H63*100</f>
        <v>0.09396494570303096</v>
      </c>
      <c r="I63" s="24">
        <f>('回帰TMR'!I63-'TMR(基本ﾃﾞｰﾀ)'!I63)/'TMR(基本ﾃﾞｰﾀ)'!I63*100</f>
        <v>0.3213233810868822</v>
      </c>
      <c r="J63" s="24">
        <f>('回帰TMR'!J63-'TMR(基本ﾃﾞｰﾀ)'!J63)/'TMR(基本ﾃﾞｰﾀ)'!J63*100</f>
        <v>0.044199464401406756</v>
      </c>
      <c r="K63" s="24">
        <f>('回帰TMR'!K63-'TMR(基本ﾃﾞｰﾀ)'!K63)/'TMR(基本ﾃﾞｰﾀ)'!K63*100</f>
        <v>-0.08321580160292921</v>
      </c>
      <c r="L63" s="24">
        <f>('回帰TMR'!L63-'TMR(基本ﾃﾞｰﾀ)'!L63)/'TMR(基本ﾃﾞｰﾀ)'!L63*100</f>
        <v>-0.24359506293900557</v>
      </c>
      <c r="M63" s="24">
        <f>('回帰TMR'!M63-'TMR(基本ﾃﾞｰﾀ)'!M63)/'TMR(基本ﾃﾞｰﾀ)'!M63*100</f>
        <v>0.15307616177488</v>
      </c>
    </row>
    <row r="64" spans="2:13" ht="14.25">
      <c r="B64" s="51">
        <v>7.7</v>
      </c>
      <c r="C64" s="24">
        <f>('回帰TMR'!C64-'TMR(基本ﾃﾞｰﾀ)'!C64)/'TMR(基本ﾃﾞｰﾀ)'!C64*100</f>
        <v>0.49092579955855925</v>
      </c>
      <c r="D64" s="24">
        <f>('回帰TMR'!D64-'TMR(基本ﾃﾞｰﾀ)'!D64)/'TMR(基本ﾃﾞｰﾀ)'!D64*100</f>
        <v>-0.10040167018453888</v>
      </c>
      <c r="E64" s="24">
        <f>('回帰TMR'!E64-'TMR(基本ﾃﾞｰﾀ)'!E64)/'TMR(基本ﾃﾞｰﾀ)'!E64*100</f>
        <v>0.09889374559514169</v>
      </c>
      <c r="F64" s="24">
        <f>('回帰TMR'!F64-'TMR(基本ﾃﾞｰﾀ)'!F64)/'TMR(基本ﾃﾞｰﾀ)'!F64*100</f>
        <v>0.32447937424170425</v>
      </c>
      <c r="G64" s="24">
        <f>('回帰TMR'!G64-'TMR(基本ﾃﾞｰﾀ)'!G64)/'TMR(基本ﾃﾞｰﾀ)'!G64*100</f>
        <v>0.30734242060990047</v>
      </c>
      <c r="H64" s="24">
        <f>('回帰TMR'!H64-'TMR(基本ﾃﾞｰﾀ)'!H64)/'TMR(基本ﾃﾞｰﾀ)'!H64*100</f>
        <v>0.14855103999032898</v>
      </c>
      <c r="I64" s="24">
        <f>('回帰TMR'!I64-'TMR(基本ﾃﾞｰﾀ)'!I64)/'TMR(基本ﾃﾞｰﾀ)'!I64*100</f>
        <v>0.5276359898029049</v>
      </c>
      <c r="J64" s="24">
        <f>('回帰TMR'!J64-'TMR(基本ﾃﾞｰﾀ)'!J64)/'TMR(基本ﾃﾞｰﾀ)'!J64*100</f>
        <v>0.17130188967526525</v>
      </c>
      <c r="K64" s="24">
        <f>('回帰TMR'!K64-'TMR(基本ﾃﾞｰﾀ)'!K64)/'TMR(基本ﾃﾞｰﾀ)'!K64*100</f>
        <v>-0.05983293178468054</v>
      </c>
      <c r="L64" s="24">
        <f>('回帰TMR'!L64-'TMR(基本ﾃﾞｰﾀ)'!L64)/'TMR(基本ﾃﾞｰﾀ)'!L64*100</f>
        <v>-0.20562131418907872</v>
      </c>
      <c r="M64" s="24">
        <f>('回帰TMR'!M64-'TMR(基本ﾃﾞｰﾀ)'!M64)/'TMR(基本ﾃﾞｰﾀ)'!M64*100</f>
        <v>0.14162669243761014</v>
      </c>
    </row>
    <row r="65" spans="2:13" ht="14.25">
      <c r="B65" s="51">
        <v>7.8</v>
      </c>
      <c r="C65" s="24">
        <f>('回帰TMR'!C65-'TMR(基本ﾃﾞｰﾀ)'!C65)/'TMR(基本ﾃﾞｰﾀ)'!C65*100</f>
        <v>0.9674098453919102</v>
      </c>
      <c r="D65" s="24">
        <f>('回帰TMR'!D65-'TMR(基本ﾃﾞｰﾀ)'!D65)/'TMR(基本ﾃﾞｰﾀ)'!D65*100</f>
        <v>0.15581435896119555</v>
      </c>
      <c r="E65" s="24">
        <f>('回帰TMR'!E65-'TMR(基本ﾃﾞｰﾀ)'!E65)/'TMR(基本ﾃﾞｰﾀ)'!E65*100</f>
        <v>0.201759319976279</v>
      </c>
      <c r="F65" s="24">
        <f>('回帰TMR'!F65-'TMR(基本ﾃﾞｰﾀ)'!F65)/'TMR(基本ﾃﾞｰﾀ)'!F65*100</f>
        <v>0.048795207537767754</v>
      </c>
      <c r="G65" s="24">
        <f>('回帰TMR'!G65-'TMR(基本ﾃﾞｰﾀ)'!G65)/'TMR(基本ﾃﾞｰﾀ)'!G65*100</f>
        <v>0.2910273473520644</v>
      </c>
      <c r="H65" s="24">
        <f>('回帰TMR'!H65-'TMR(基本ﾃﾞｰﾀ)'!H65)/'TMR(基本ﾃﾞｰﾀ)'!H65*100</f>
        <v>0.14721477370867037</v>
      </c>
      <c r="I65" s="24">
        <f>('回帰TMR'!I65-'TMR(基本ﾃﾞｰﾀ)'!I65)/'TMR(基本ﾃﾞｰﾀ)'!I65*100</f>
        <v>0.44535384338302253</v>
      </c>
      <c r="J65" s="24">
        <f>('回帰TMR'!J65-'TMR(基本ﾃﾞｰﾀ)'!J65)/'TMR(基本ﾃﾞｰﾀ)'!J65*100</f>
        <v>0.1442476324725989</v>
      </c>
      <c r="K65" s="24">
        <f>('回帰TMR'!K65-'TMR(基本ﾃﾞｰﾀ)'!K65)/'TMR(基本ﾃﾞｰﾀ)'!K65*100</f>
        <v>-0.014942011157138339</v>
      </c>
      <c r="L65" s="24">
        <f>('回帰TMR'!L65-'TMR(基本ﾃﾞｰﾀ)'!L65)/'TMR(基本ﾃﾞｰﾀ)'!L65*100</f>
        <v>-0.1679683001424183</v>
      </c>
      <c r="M65" s="24">
        <f>('回帰TMR'!M65-'TMR(基本ﾃﾞｰﾀ)'!M65)/'TMR(基本ﾃﾞｰﾀ)'!M65*100</f>
        <v>0.0749605646840141</v>
      </c>
    </row>
    <row r="66" spans="2:13" ht="14.25">
      <c r="B66" s="51">
        <v>7.9</v>
      </c>
      <c r="C66" s="24">
        <f>('回帰TMR'!C66-'TMR(基本ﾃﾞｰﾀ)'!C66)/'TMR(基本ﾃﾞｰﾀ)'!C66*100</f>
        <v>0.551523890886758</v>
      </c>
      <c r="D66" s="24">
        <f>('回帰TMR'!D66-'TMR(基本ﾃﾞｰﾀ)'!D66)/'TMR(基本ﾃﾞｰﾀ)'!D66*100</f>
        <v>0.015162211414513132</v>
      </c>
      <c r="E66" s="24">
        <f>('回帰TMR'!E66-'TMR(基本ﾃﾞｰﾀ)'!E66)/'TMR(基本ﾃﾞｰﾀ)'!E66*100</f>
        <v>0.10100630066352465</v>
      </c>
      <c r="F66" s="24">
        <f>('回帰TMR'!F66-'TMR(基本ﾃﾞｰﾀ)'!F66)/'TMR(基本ﾃﾞｰﾀ)'!F66*100</f>
        <v>0.11984766455685408</v>
      </c>
      <c r="G66" s="24">
        <f>('回帰TMR'!G66-'TMR(基本ﾃﾞｰﾀ)'!G66)/'TMR(基本ﾃﾞｰﾀ)'!G66*100</f>
        <v>0.25156100349381216</v>
      </c>
      <c r="H66" s="24">
        <f>('回帰TMR'!H66-'TMR(基本ﾃﾞｰﾀ)'!H66)/'TMR(基本ﾃﾞｰﾀ)'!H66*100</f>
        <v>0.04512307683869106</v>
      </c>
      <c r="I66" s="24">
        <f>('回帰TMR'!I66-'TMR(基本ﾃﾞｰﾀ)'!I66)/'TMR(基本ﾃﾞｰﾀ)'!I66*100</f>
        <v>0.40670203081029493</v>
      </c>
      <c r="J66" s="24">
        <f>('回帰TMR'!J66-'TMR(基本ﾃﾞｰﾀ)'!J66)/'TMR(基本ﾃﾞｰﾀ)'!J66*100</f>
        <v>0.19381664600722226</v>
      </c>
      <c r="K66" s="24">
        <f>('回帰TMR'!K66-'TMR(基本ﾃﾞｰﾀ)'!K66)/'TMR(基本ﾃﾞｰﾀ)'!K66*100</f>
        <v>0.07367408428744951</v>
      </c>
      <c r="L66" s="24">
        <f>('回帰TMR'!L66-'TMR(基本ﾃﾞｰﾀ)'!L66)/'TMR(基本ﾃﾞｰﾀ)'!L66*100</f>
        <v>-0.01017498890155089</v>
      </c>
      <c r="M66" s="24">
        <f>('回帰TMR'!M66-'TMR(基本ﾃﾞｰﾀ)'!M66)/'TMR(基本ﾃﾞｰﾀ)'!M66*100</f>
        <v>0.24838747042774137</v>
      </c>
    </row>
    <row r="67" spans="2:13" ht="14.25">
      <c r="B67" s="51">
        <v>8</v>
      </c>
      <c r="C67" s="24">
        <f>('回帰TMR'!C67-'TMR(基本ﾃﾞｰﾀ)'!C67)/'TMR(基本ﾃﾞｰﾀ)'!C67*100</f>
        <v>0.7739084644716253</v>
      </c>
      <c r="D67" s="24">
        <f>('回帰TMR'!D67-'TMR(基本ﾃﾞｰﾀ)'!D67)/'TMR(基本ﾃﾞｰﾀ)'!D67*100</f>
        <v>-0.012562059853747825</v>
      </c>
      <c r="E67" s="24">
        <f>('回帰TMR'!E67-'TMR(基本ﾃﾞｰﾀ)'!E67)/'TMR(基本ﾃﾞｰﾀ)'!E67*100</f>
        <v>0.0899843908227214</v>
      </c>
      <c r="F67" s="24">
        <f>('回帰TMR'!F67-'TMR(基本ﾃﾞｰﾀ)'!F67)/'TMR(基本ﾃﾞｰﾀ)'!F67*100</f>
        <v>-0.07938494687346899</v>
      </c>
      <c r="G67" s="24">
        <f>('回帰TMR'!G67-'TMR(基本ﾃﾞｰﾀ)'!G67)/'TMR(基本ﾃﾞｰﾀ)'!G67*100</f>
        <v>0.14394235751375797</v>
      </c>
      <c r="H67" s="24">
        <f>('回帰TMR'!H67-'TMR(基本ﾃﾞｰﾀ)'!H67)/'TMR(基本ﾃﾞｰﾀ)'!H67*100</f>
        <v>-0.12452409863490221</v>
      </c>
      <c r="I67" s="24">
        <f>('回帰TMR'!I67-'TMR(基本ﾃﾞｰﾀ)'!I67)/'TMR(基本ﾃﾞｰﾀ)'!I67*100</f>
        <v>0.3896017664821626</v>
      </c>
      <c r="J67" s="24">
        <f>('回帰TMR'!J67-'TMR(基本ﾃﾞｰﾀ)'!J67)/'TMR(基本ﾃﾞｰﾀ)'!J67*100</f>
        <v>0.05503689314216734</v>
      </c>
      <c r="K67" s="24">
        <f>('回帰TMR'!K67-'TMR(基本ﾃﾞｰﾀ)'!K67)/'TMR(基本ﾃﾞｰﾀ)'!K67*100</f>
        <v>-0.05811540461987817</v>
      </c>
      <c r="L67" s="24">
        <f>('回帰TMR'!L67-'TMR(基本ﾃﾞｰﾀ)'!L67)/'TMR(基本ﾃﾞｰﾀ)'!L67*100</f>
        <v>-0.02771022876208666</v>
      </c>
      <c r="M67" s="24">
        <f>('回帰TMR'!M67-'TMR(基本ﾃﾞｰﾀ)'!M67)/'TMR(基本ﾃﾞｰﾀ)'!M67*100</f>
        <v>0.23536081255880942</v>
      </c>
    </row>
    <row r="68" spans="2:13" ht="14.25">
      <c r="B68" s="51">
        <v>8.1</v>
      </c>
      <c r="C68" s="24">
        <f>('回帰TMR'!C68-'TMR(基本ﾃﾞｰﾀ)'!C68)/'TMR(基本ﾃﾞｰﾀ)'!C68*100</f>
        <v>0.27447722690857107</v>
      </c>
      <c r="D68" s="24">
        <f>('回帰TMR'!D68-'TMR(基本ﾃﾞｰﾀ)'!D68)/'TMR(基本ﾃﾞｰﾀ)'!D68*100</f>
        <v>0.06213108476743845</v>
      </c>
      <c r="E68" s="24">
        <f>('回帰TMR'!E68-'TMR(基本ﾃﾞｰﾀ)'!E68)/'TMR(基本ﾃﾞｰﾀ)'!E68*100</f>
        <v>-0.06906787658069337</v>
      </c>
      <c r="F68" s="24">
        <f>('回帰TMR'!F68-'TMR(基本ﾃﾞｰﾀ)'!F68)/'TMR(基本ﾃﾞｰﾀ)'!F68*100</f>
        <v>-0.1783778935736664</v>
      </c>
      <c r="G68" s="24">
        <f>('回帰TMR'!G68-'TMR(基本ﾃﾞｰﾀ)'!G68)/'TMR(基本ﾃﾞｰﾀ)'!G68*100</f>
        <v>0.2605483939117786</v>
      </c>
      <c r="H68" s="24">
        <f>('回帰TMR'!H68-'TMR(基本ﾃﾞｰﾀ)'!H68)/'TMR(基本ﾃﾞｰﾀ)'!H68*100</f>
        <v>-0.0058143965003277015</v>
      </c>
      <c r="I68" s="24">
        <f>('回帰TMR'!I68-'TMR(基本ﾃﾞｰﾀ)'!I68)/'TMR(基本ﾃﾞｰﾀ)'!I68*100</f>
        <v>0.2937237410744493</v>
      </c>
      <c r="J68" s="24">
        <f>('回帰TMR'!J68-'TMR(基本ﾃﾞｰﾀ)'!J68)/'TMR(基本ﾃﾞｰﾀ)'!J68*100</f>
        <v>0.21437756739819455</v>
      </c>
      <c r="K68" s="24">
        <f>('回帰TMR'!K68-'TMR(基本ﾃﾞｰﾀ)'!K68)/'TMR(基本ﾃﾞｰﾀ)'!K68*100</f>
        <v>0.08499540308897989</v>
      </c>
      <c r="L68" s="24">
        <f>('回帰TMR'!L68-'TMR(基本ﾃﾞｰﾀ)'!L68)/'TMR(基本ﾃﾞｰﾀ)'!L68*100</f>
        <v>-0.16660898399019683</v>
      </c>
      <c r="M68" s="24">
        <f>('回帰TMR'!M68-'TMR(基本ﾃﾞｰﾀ)'!M68)/'TMR(基本ﾃﾞｰﾀ)'!M68*100</f>
        <v>0.06785288818303836</v>
      </c>
    </row>
    <row r="69" spans="2:13" ht="14.25">
      <c r="B69" s="51">
        <v>8.2</v>
      </c>
      <c r="C69" s="24">
        <f>('回帰TMR'!C69-'TMR(基本ﾃﾞｰﾀ)'!C69)/'TMR(基本ﾃﾞｰﾀ)'!C69*100</f>
        <v>0.9890379679489194</v>
      </c>
      <c r="D69" s="24">
        <f>('回帰TMR'!D69-'TMR(基本ﾃﾞｰﾀ)'!D69)/'TMR(基本ﾃﾞｰﾀ)'!D69*100</f>
        <v>0.18315306979147736</v>
      </c>
      <c r="E69" s="24">
        <f>('回帰TMR'!E69-'TMR(基本ﾃﾞｰﾀ)'!E69)/'TMR(基本ﾃﾞｰﾀ)'!E69*100</f>
        <v>0.1007276776940413</v>
      </c>
      <c r="F69" s="24">
        <f>('回帰TMR'!F69-'TMR(基本ﾃﾞｰﾀ)'!F69)/'TMR(基本ﾃﾞｰﾀ)'!F69*100</f>
        <v>0.03775998837961521</v>
      </c>
      <c r="G69" s="24">
        <f>('回帰TMR'!G69-'TMR(基本ﾃﾞｰﾀ)'!G69)/'TMR(基本ﾃﾞｰﾀ)'!G69*100</f>
        <v>0.09492515988576249</v>
      </c>
      <c r="H69" s="24">
        <f>('回帰TMR'!H69-'TMR(基本ﾃﾞｰﾀ)'!H69)/'TMR(基本ﾃﾞｰﾀ)'!H69*100</f>
        <v>-0.27757209523336784</v>
      </c>
      <c r="I69" s="24">
        <f>('回帰TMR'!I69-'TMR(基本ﾃﾞｰﾀ)'!I69)/'TMR(基本ﾃﾞｰﾀ)'!I69*100</f>
        <v>0.308750894975194</v>
      </c>
      <c r="J69" s="24">
        <f>('回帰TMR'!J69-'TMR(基本ﾃﾞｰﾀ)'!J69)/'TMR(基本ﾃﾞｰﾀ)'!J69*100</f>
        <v>0.1628077730739983</v>
      </c>
      <c r="K69" s="24">
        <f>('回帰TMR'!K69-'TMR(基本ﾃﾞｰﾀ)'!K69)/'TMR(基本ﾃﾞｰﾀ)'!K69*100</f>
        <v>0.07340412033390543</v>
      </c>
      <c r="L69" s="24">
        <f>('回帰TMR'!L69-'TMR(基本ﾃﾞｰﾀ)'!L69)/'TMR(基本ﾃﾞｰﾀ)'!L69*100</f>
        <v>-0.06430388602587324</v>
      </c>
      <c r="M69" s="24">
        <f>('回帰TMR'!M69-'TMR(基本ﾃﾞｰﾀ)'!M69)/'TMR(基本ﾃﾞｰﾀ)'!M69*100</f>
        <v>0.17455280348593905</v>
      </c>
    </row>
    <row r="70" spans="2:13" ht="14.25">
      <c r="B70" s="51">
        <v>8.3</v>
      </c>
      <c r="C70" s="24">
        <f>('回帰TMR'!C70-'TMR(基本ﾃﾞｰﾀ)'!C70)/'TMR(基本ﾃﾞｰﾀ)'!C70*100</f>
        <v>0.5549882528545771</v>
      </c>
      <c r="D70" s="24">
        <f>('回帰TMR'!D70-'TMR(基本ﾃﾞｰﾀ)'!D70)/'TMR(基本ﾃﾞｰﾀ)'!D70*100</f>
        <v>0.28187842931328294</v>
      </c>
      <c r="E70" s="24">
        <f>('回帰TMR'!E70-'TMR(基本ﾃﾞｰﾀ)'!E70)/'TMR(基本ﾃﾞｰﾀ)'!E70*100</f>
        <v>-0.05996394059600725</v>
      </c>
      <c r="F70" s="24">
        <f>('回帰TMR'!F70-'TMR(基本ﾃﾞｰﾀ)'!F70)/'TMR(基本ﾃﾞｰﾀ)'!F70*100</f>
        <v>0.25566097850283304</v>
      </c>
      <c r="G70" s="24">
        <f>('回帰TMR'!G70-'TMR(基本ﾃﾞｰﾀ)'!G70)/'TMR(基本ﾃﾞｰﾀ)'!G70*100</f>
        <v>0.38118841936093295</v>
      </c>
      <c r="H70" s="24">
        <f>('回帰TMR'!H70-'TMR(基本ﾃﾞｰﾀ)'!H70)/'TMR(基本ﾃﾞｰﾀ)'!H70*100</f>
        <v>-0.13769935183340712</v>
      </c>
      <c r="I70" s="24">
        <f>('回帰TMR'!I70-'TMR(基本ﾃﾞｰﾀ)'!I70)/'TMR(基本ﾃﾞｰﾀ)'!I70*100</f>
        <v>0.4355805067066932</v>
      </c>
      <c r="J70" s="24">
        <f>('回帰TMR'!J70-'TMR(基本ﾃﾞｰﾀ)'!J70)/'TMR(基本ﾃﾞｰﾀ)'!J70*100</f>
        <v>0.2554542420995441</v>
      </c>
      <c r="K70" s="24">
        <f>('回帰TMR'!K70-'TMR(基本ﾃﾞｰﾀ)'!K70)/'TMR(基本ﾃﾞｰﾀ)'!K70*100</f>
        <v>0.039157293046602724</v>
      </c>
      <c r="L70" s="24">
        <f>('回帰TMR'!L70-'TMR(基本ﾃﾞｰﾀ)'!L70)/'TMR(基本ﾃﾞｰﾀ)'!L70*100</f>
        <v>-0.08333000296477654</v>
      </c>
      <c r="M70" s="24">
        <f>('回帰TMR'!M70-'TMR(基本ﾃﾞｰﾀ)'!M70)/'TMR(基本ﾃﾞｰﾀ)'!M70*100</f>
        <v>0.23718130674595467</v>
      </c>
    </row>
    <row r="71" spans="2:13" ht="14.25">
      <c r="B71" s="51">
        <v>8.4</v>
      </c>
      <c r="C71" s="24">
        <f>('回帰TMR'!C71-'TMR(基本ﾃﾞｰﾀ)'!C71)/'TMR(基本ﾃﾞｰﾀ)'!C71*100</f>
        <v>0.6381911308079873</v>
      </c>
      <c r="D71" s="24">
        <f>('回帰TMR'!D71-'TMR(基本ﾃﾞｰﾀ)'!D71)/'TMR(基本ﾃﾞｰﾀ)'!D71*100</f>
        <v>0.10294978361673132</v>
      </c>
      <c r="E71" s="24">
        <f>('回帰TMR'!E71-'TMR(基本ﾃﾞｰﾀ)'!E71)/'TMR(基本ﾃﾞｰﾀ)'!E71*100</f>
        <v>-0.015751946602402766</v>
      </c>
      <c r="F71" s="24">
        <f>('回帰TMR'!F71-'TMR(基本ﾃﾞｰﾀ)'!F71)/'TMR(基本ﾃﾞｰﾀ)'!F71*100</f>
        <v>-0.050052205806651436</v>
      </c>
      <c r="G71" s="24">
        <f>('回帰TMR'!G71-'TMR(基本ﾃﾞｰﾀ)'!G71)/'TMR(基本ﾃﾞｰﾀ)'!G71*100</f>
        <v>-0.18232998255594055</v>
      </c>
      <c r="H71" s="24">
        <f>('回帰TMR'!H71-'TMR(基本ﾃﾞｰﾀ)'!H71)/'TMR(基本ﾃﾞｰﾀ)'!H71*100</f>
        <v>-0.31096460826014777</v>
      </c>
      <c r="I71" s="24">
        <f>('回帰TMR'!I71-'TMR(基本ﾃﾞｰﾀ)'!I71)/'TMR(基本ﾃﾞｰﾀ)'!I71*100</f>
        <v>0.34874815779517415</v>
      </c>
      <c r="J71" s="24">
        <f>('回帰TMR'!J71-'TMR(基本ﾃﾞｰﾀ)'!J71)/'TMR(基本ﾃﾞｰﾀ)'!J71*100</f>
        <v>0.11348044894271331</v>
      </c>
      <c r="K71" s="24">
        <f>('回帰TMR'!K71-'TMR(基本ﾃﾞｰﾀ)'!K71)/'TMR(基本ﾃﾞｰﾀ)'!K71*100</f>
        <v>-0.04002012914592394</v>
      </c>
      <c r="L71" s="24">
        <f>('回帰TMR'!L71-'TMR(基本ﾃﾞｰﾀ)'!L71)/'TMR(基本ﾃﾞｰﾀ)'!L71*100</f>
        <v>-0.1580679037112286</v>
      </c>
      <c r="M71" s="24">
        <f>('回帰TMR'!M71-'TMR(基本ﾃﾞｰﾀ)'!M71)/'TMR(基本ﾃﾞｰﾀ)'!M71*100</f>
        <v>0.19992916823442655</v>
      </c>
    </row>
    <row r="72" spans="2:13" ht="14.25">
      <c r="B72" s="51">
        <v>8.5</v>
      </c>
      <c r="C72" s="24">
        <f>('回帰TMR'!C72-'TMR(基本ﾃﾞｰﾀ)'!C72)/'TMR(基本ﾃﾞｰﾀ)'!C72*100</f>
        <v>0.4619490204130018</v>
      </c>
      <c r="D72" s="24">
        <f>('回帰TMR'!D72-'TMR(基本ﾃﾞｰﾀ)'!D72)/'TMR(基本ﾃﾞｰﾀ)'!D72*100</f>
        <v>0.1900119916526</v>
      </c>
      <c r="E72" s="24">
        <f>('回帰TMR'!E72-'TMR(基本ﾃﾞｰﾀ)'!E72)/'TMR(基本ﾃﾞｰﾀ)'!E72*100</f>
        <v>-0.028874124043486046</v>
      </c>
      <c r="F72" s="24">
        <f>('回帰TMR'!F72-'TMR(基本ﾃﾞｰﾀ)'!F72)/'TMR(基本ﾃﾞｰﾀ)'!F72*100</f>
        <v>0.09916652458130122</v>
      </c>
      <c r="G72" s="24">
        <f>('回帰TMR'!G72-'TMR(基本ﾃﾞｰﾀ)'!G72)/'TMR(基本ﾃﾞｰﾀ)'!G72*100</f>
        <v>0.33018994810015306</v>
      </c>
      <c r="H72" s="24">
        <f>('回帰TMR'!H72-'TMR(基本ﾃﾞｰﾀ)'!H72)/'TMR(基本ﾃﾞｰﾀ)'!H72*100</f>
        <v>0.008546404091468958</v>
      </c>
      <c r="I72" s="24">
        <f>('回帰TMR'!I72-'TMR(基本ﾃﾞｰﾀ)'!I72)/'TMR(基本ﾃﾞｰﾀ)'!I72*100</f>
        <v>0.44152552682446367</v>
      </c>
      <c r="J72" s="24">
        <f>('回帰TMR'!J72-'TMR(基本ﾃﾞｰﾀ)'!J72)/'TMR(基本ﾃﾞｰﾀ)'!J72*100</f>
        <v>0.12712764264166176</v>
      </c>
      <c r="K72" s="24">
        <f>('回帰TMR'!K72-'TMR(基本ﾃﾞｰﾀ)'!K72)/'TMR(基本ﾃﾞｰﾀ)'!K72*100</f>
        <v>0.002468584681181267</v>
      </c>
      <c r="L72" s="24">
        <f>('回帰TMR'!L72-'TMR(基本ﾃﾞｰﾀ)'!L72)/'TMR(基本ﾃﾞｰﾀ)'!L72*100</f>
        <v>-0.056272949539002824</v>
      </c>
      <c r="M72" s="24">
        <f>('回帰TMR'!M72-'TMR(基本ﾃﾞｰﾀ)'!M72)/'TMR(基本ﾃﾞｰﾀ)'!M72*100</f>
        <v>0.2620012182730932</v>
      </c>
    </row>
    <row r="73" spans="2:13" ht="14.25">
      <c r="B73" s="51">
        <v>8.6</v>
      </c>
      <c r="C73" s="24">
        <f>('回帰TMR'!C73-'TMR(基本ﾃﾞｰﾀ)'!C73)/'TMR(基本ﾃﾞｰﾀ)'!C73*100</f>
        <v>0.5691347205906115</v>
      </c>
      <c r="D73" s="24">
        <f>('回帰TMR'!D73-'TMR(基本ﾃﾞｰﾀ)'!D73)/'TMR(基本ﾃﾞｰﾀ)'!D73*100</f>
        <v>0.14943403334846514</v>
      </c>
      <c r="E73" s="24">
        <f>('回帰TMR'!E73-'TMR(基本ﾃﾞｰﾀ)'!E73)/'TMR(基本ﾃﾞｰﾀ)'!E73*100</f>
        <v>0.061451187492340215</v>
      </c>
      <c r="F73" s="24">
        <f>('回帰TMR'!F73-'TMR(基本ﾃﾞｰﾀ)'!F73)/'TMR(基本ﾃﾞｰﾀ)'!F73*100</f>
        <v>-0.2652647620795068</v>
      </c>
      <c r="G73" s="24">
        <f>('回帰TMR'!G73-'TMR(基本ﾃﾞｰﾀ)'!G73)/'TMR(基本ﾃﾞｰﾀ)'!G73*100</f>
        <v>0.09272857502407786</v>
      </c>
      <c r="H73" s="24">
        <f>('回帰TMR'!H73-'TMR(基本ﾃﾞｰﾀ)'!H73)/'TMR(基本ﾃﾞｰﾀ)'!H73*100</f>
        <v>0.13838110648525342</v>
      </c>
      <c r="I73" s="24">
        <f>('回帰TMR'!I73-'TMR(基本ﾃﾞｰﾀ)'!I73)/'TMR(基本ﾃﾞｰﾀ)'!I73*100</f>
        <v>0.35338898209712266</v>
      </c>
      <c r="J73" s="24">
        <f>('回帰TMR'!J73-'TMR(基本ﾃﾞｰﾀ)'!J73)/'TMR(基本ﾃﾞｰﾀ)'!J73*100</f>
        <v>0.0620345700710978</v>
      </c>
      <c r="K73" s="24">
        <f>('回帰TMR'!K73-'TMR(基本ﾃﾞｰﾀ)'!K73)/'TMR(基本ﾃﾞｰﾀ)'!K73*100</f>
        <v>0.044803589759046386</v>
      </c>
      <c r="L73" s="24">
        <f>('回帰TMR'!L73-'TMR(基本ﾃﾞｰﾀ)'!L73)/'TMR(基本ﾃﾞｰﾀ)'!L73*100</f>
        <v>0.001277812686442945</v>
      </c>
      <c r="M73" s="24">
        <f>('回帰TMR'!M73-'TMR(基本ﾃﾞｰﾀ)'!M73)/'TMR(基本ﾃﾞｰﾀ)'!M73*100</f>
        <v>0.20153082081958892</v>
      </c>
    </row>
    <row r="74" spans="2:13" ht="14.25">
      <c r="B74" s="51">
        <v>8.7</v>
      </c>
      <c r="C74" s="24">
        <f>('回帰TMR'!C74-'TMR(基本ﾃﾞｰﾀ)'!C74)/'TMR(基本ﾃﾞｰﾀ)'!C74*100</f>
        <v>0.21438682933593545</v>
      </c>
      <c r="D74" s="24">
        <f>('回帰TMR'!D74-'TMR(基本ﾃﾞｰﾀ)'!D74)/'TMR(基本ﾃﾞｰﾀ)'!D74*100</f>
        <v>-0.054573804379269966</v>
      </c>
      <c r="E74" s="24">
        <f>('回帰TMR'!E74-'TMR(基本ﾃﾞｰﾀ)'!E74)/'TMR(基本ﾃﾞｰﾀ)'!E74*100</f>
        <v>-0.12499851843837458</v>
      </c>
      <c r="F74" s="24">
        <f>('回帰TMR'!F74-'TMR(基本ﾃﾞｰﾀ)'!F74)/'TMR(基本ﾃﾞｰﾀ)'!F74*100</f>
        <v>0.22760552175365467</v>
      </c>
      <c r="G74" s="24">
        <f>('回帰TMR'!G74-'TMR(基本ﾃﾞｰﾀ)'!G74)/'TMR(基本ﾃﾞｰﾀ)'!G74*100</f>
        <v>0.38066135051286726</v>
      </c>
      <c r="H74" s="24">
        <f>('回帰TMR'!H74-'TMR(基本ﾃﾞｰﾀ)'!H74)/'TMR(基本ﾃﾞｰﾀ)'!H74*100</f>
        <v>-0.09423988345282558</v>
      </c>
      <c r="I74" s="24">
        <f>('回帰TMR'!I74-'TMR(基本ﾃﾞｰﾀ)'!I74)/'TMR(基本ﾃﾞｰﾀ)'!I74*100</f>
        <v>0.2758864120480092</v>
      </c>
      <c r="J74" s="24">
        <f>('回帰TMR'!J74-'TMR(基本ﾃﾞｰﾀ)'!J74)/'TMR(基本ﾃﾞｰﾀ)'!J74*100</f>
        <v>0.18711401453977075</v>
      </c>
      <c r="K74" s="24">
        <f>('回帰TMR'!K74-'TMR(基本ﾃﾞｰﾀ)'!K74)/'TMR(基本ﾃﾞｰﾀ)'!K74*100</f>
        <v>0.14301016010640863</v>
      </c>
      <c r="L74" s="24">
        <f>('回帰TMR'!L74-'TMR(基本ﾃﾞｰﾀ)'!L74)/'TMR(基本ﾃﾞｰﾀ)'!L74*100</f>
        <v>-0.008127363202815955</v>
      </c>
      <c r="M74" s="24">
        <f>('回帰TMR'!M74-'TMR(基本ﾃﾞｰﾀ)'!M74)/'TMR(基本ﾃﾞｰﾀ)'!M74*100</f>
        <v>0.1404865386517696</v>
      </c>
    </row>
    <row r="75" spans="2:13" ht="14.25">
      <c r="B75" s="51">
        <v>8.8</v>
      </c>
      <c r="C75" s="24">
        <f>('回帰TMR'!C75-'TMR(基本ﾃﾞｰﾀ)'!C75)/'TMR(基本ﾃﾞｰﾀ)'!C75*100</f>
        <v>0.5476661626687958</v>
      </c>
      <c r="D75" s="24">
        <f>('回帰TMR'!D75-'TMR(基本ﾃﾞｰﾀ)'!D75)/'TMR(基本ﾃﾞｰﾀ)'!D75*100</f>
        <v>0.126242908300841</v>
      </c>
      <c r="E75" s="24">
        <f>('回帰TMR'!E75-'TMR(基本ﾃﾞｰﾀ)'!E75)/'TMR(基本ﾃﾞｰﾀ)'!E75*100</f>
        <v>-0.08108436461728892</v>
      </c>
      <c r="F75" s="24">
        <f>('回帰TMR'!F75-'TMR(基本ﾃﾞｰﾀ)'!F75)/'TMR(基本ﾃﾞｰﾀ)'!F75*100</f>
        <v>0.11316119589593197</v>
      </c>
      <c r="G75" s="24">
        <f>('回帰TMR'!G75-'TMR(基本ﾃﾞｰﾀ)'!G75)/'TMR(基本ﾃﾞｰﾀ)'!G75*100</f>
        <v>0.4633918497444162</v>
      </c>
      <c r="H75" s="24">
        <f>('回帰TMR'!H75-'TMR(基本ﾃﾞｰﾀ)'!H75)/'TMR(基本ﾃﾞｰﾀ)'!H75*100</f>
        <v>0.16017688427126756</v>
      </c>
      <c r="I75" s="24">
        <f>('回帰TMR'!I75-'TMR(基本ﾃﾞｰﾀ)'!I75)/'TMR(基本ﾃﾞｰﾀ)'!I75*100</f>
        <v>0.41320536495120086</v>
      </c>
      <c r="J75" s="24">
        <f>('回帰TMR'!J75-'TMR(基本ﾃﾞｰﾀ)'!J75)/'TMR(基本ﾃﾞｰﾀ)'!J75*100</f>
        <v>0.143531908997558</v>
      </c>
      <c r="K75" s="24">
        <f>('回帰TMR'!K75-'TMR(基本ﾃﾞｰﾀ)'!K75)/'TMR(基本ﾃﾞｰﾀ)'!K75*100</f>
        <v>0.00571290962861219</v>
      </c>
      <c r="L75" s="24">
        <f>('回帰TMR'!L75-'TMR(基本ﾃﾞｰﾀ)'!L75)/'TMR(基本ﾃﾞｰﾀ)'!L75*100</f>
        <v>0.015617508131754597</v>
      </c>
      <c r="M75" s="24">
        <f>('回帰TMR'!M75-'TMR(基本ﾃﾞｰﾀ)'!M75)/'TMR(基本ﾃﾞｰﾀ)'!M75*100</f>
        <v>0.29094015451717636</v>
      </c>
    </row>
    <row r="76" spans="2:13" ht="14.25">
      <c r="B76" s="51">
        <v>8.9</v>
      </c>
      <c r="C76" s="24">
        <f>('回帰TMR'!C76-'TMR(基本ﾃﾞｰﾀ)'!C76)/'TMR(基本ﾃﾞｰﾀ)'!C76*100</f>
        <v>0.8255180047164841</v>
      </c>
      <c r="D76" s="24">
        <f>('回帰TMR'!D76-'TMR(基本ﾃﾞｰﾀ)'!D76)/'TMR(基本ﾃﾞｰﾀ)'!D76*100</f>
        <v>0.13232269307432046</v>
      </c>
      <c r="E76" s="24">
        <f>('回帰TMR'!E76-'TMR(基本ﾃﾞｰﾀ)'!E76)/'TMR(基本ﾃﾞｰﾀ)'!E76*100</f>
        <v>0.04448526022135604</v>
      </c>
      <c r="F76" s="24">
        <f>('回帰TMR'!F76-'TMR(基本ﾃﾞｰﾀ)'!F76)/'TMR(基本ﾃﾞｰﾀ)'!F76*100</f>
        <v>0.06745845639654369</v>
      </c>
      <c r="G76" s="24">
        <f>('回帰TMR'!G76-'TMR(基本ﾃﾞｰﾀ)'!G76)/'TMR(基本ﾃﾞｰﾀ)'!G76*100</f>
        <v>0.26902526905227075</v>
      </c>
      <c r="H76" s="24">
        <f>('回帰TMR'!H76-'TMR(基本ﾃﾞｰﾀ)'!H76)/'TMR(基本ﾃﾞｰﾀ)'!H76*100</f>
        <v>-0.017455773634715226</v>
      </c>
      <c r="I76" s="24">
        <f>('回帰TMR'!I76-'TMR(基本ﾃﾞｰﾀ)'!I76)/'TMR(基本ﾃﾞｰﾀ)'!I76*100</f>
        <v>0.3460052536395001</v>
      </c>
      <c r="J76" s="24">
        <f>('回帰TMR'!J76-'TMR(基本ﾃﾞｰﾀ)'!J76)/'TMR(基本ﾃﾞｰﾀ)'!J76*100</f>
        <v>0.043102347895953054</v>
      </c>
      <c r="K76" s="24">
        <f>('回帰TMR'!K76-'TMR(基本ﾃﾞｰﾀ)'!K76)/'TMR(基本ﾃﾞｰﾀ)'!K76*100</f>
        <v>-0.07611514083299319</v>
      </c>
      <c r="L76" s="24">
        <f>('回帰TMR'!L76-'TMR(基本ﾃﾞｰﾀ)'!L76)/'TMR(基本ﾃﾞｰﾀ)'!L76*100</f>
        <v>-0.10627371886804694</v>
      </c>
      <c r="M76" s="24">
        <f>('回帰TMR'!M76-'TMR(基本ﾃﾞｰﾀ)'!M76)/'TMR(基本ﾃﾞｰﾀ)'!M76*100</f>
        <v>0.20659109982216067</v>
      </c>
    </row>
    <row r="77" spans="2:13" ht="14.25">
      <c r="B77" s="51">
        <v>9</v>
      </c>
      <c r="C77" s="24">
        <f>('回帰TMR'!C77-'TMR(基本ﾃﾞｰﾀ)'!C77)/'TMR(基本ﾃﾞｰﾀ)'!C77*100</f>
        <v>0.7559219802829439</v>
      </c>
      <c r="D77" s="24">
        <f>('回帰TMR'!D77-'TMR(基本ﾃﾞｰﾀ)'!D77)/'TMR(基本ﾃﾞｰﾀ)'!D77*100</f>
        <v>0.056094787071561895</v>
      </c>
      <c r="E77" s="24">
        <f>('回帰TMR'!E77-'TMR(基本ﾃﾞｰﾀ)'!E77)/'TMR(基本ﾃﾞｰﾀ)'!E77*100</f>
        <v>0.0543014329729522</v>
      </c>
      <c r="F77" s="24">
        <f>('回帰TMR'!F77-'TMR(基本ﾃﾞｰﾀ)'!F77)/'TMR(基本ﾃﾞｰﾀ)'!F77*100</f>
        <v>0.1257344905317883</v>
      </c>
      <c r="G77" s="24">
        <f>('回帰TMR'!G77-'TMR(基本ﾃﾞｰﾀ)'!G77)/'TMR(基本ﾃﾞｰﾀ)'!G77*100</f>
        <v>0.46724195306434646</v>
      </c>
      <c r="H77" s="24">
        <f>('回帰TMR'!H77-'TMR(基本ﾃﾞｰﾀ)'!H77)/'TMR(基本ﾃﾞｰﾀ)'!H77*100</f>
        <v>0.02084761894644444</v>
      </c>
      <c r="I77" s="24">
        <f>('回帰TMR'!I77-'TMR(基本ﾃﾞｰﾀ)'!I77)/'TMR(基本ﾃﾞｰﾀ)'!I77*100</f>
        <v>0.26684921590712474</v>
      </c>
      <c r="J77" s="24">
        <f>('回帰TMR'!J77-'TMR(基本ﾃﾞｰﾀ)'!J77)/'TMR(基本ﾃﾞｰﾀ)'!J77*100</f>
        <v>0.020997337775469818</v>
      </c>
      <c r="K77" s="24">
        <f>('回帰TMR'!K77-'TMR(基本ﾃﾞｰﾀ)'!K77)/'TMR(基本ﾃﾞｰﾀ)'!K77*100</f>
        <v>-0.03497063875707033</v>
      </c>
      <c r="L77" s="24">
        <f>('回帰TMR'!L77-'TMR(基本ﾃﾞｰﾀ)'!L77)/'TMR(基本ﾃﾞｰﾀ)'!L77*100</f>
        <v>0.006396268535169651</v>
      </c>
      <c r="M77" s="24">
        <f>('回帰TMR'!M77-'TMR(基本ﾃﾞｰﾀ)'!M77)/'TMR(基本ﾃﾞｰﾀ)'!M77*100</f>
        <v>0.24496436657600046</v>
      </c>
    </row>
    <row r="78" spans="2:13" ht="14.25">
      <c r="B78" s="51">
        <v>9.1</v>
      </c>
      <c r="C78" s="24">
        <f>('回帰TMR'!C78-'TMR(基本ﾃﾞｰﾀ)'!C78)/'TMR(基本ﾃﾞｰﾀ)'!C78*100</f>
        <v>0.49318774393092446</v>
      </c>
      <c r="D78" s="24">
        <f>('回帰TMR'!D78-'TMR(基本ﾃﾞｰﾀ)'!D78)/'TMR(基本ﾃﾞｰﾀ)'!D78*100</f>
        <v>0.15699615266479938</v>
      </c>
      <c r="E78" s="24">
        <f>('回帰TMR'!E78-'TMR(基本ﾃﾞｰﾀ)'!E78)/'TMR(基本ﾃﾞｰﾀ)'!E78*100</f>
        <v>-0.12277040034501606</v>
      </c>
      <c r="F78" s="24">
        <f>('回帰TMR'!F78-'TMR(基本ﾃﾞｰﾀ)'!F78)/'TMR(基本ﾃﾞｰﾀ)'!F78*100</f>
        <v>-0.14072564388952</v>
      </c>
      <c r="G78" s="24">
        <f>('回帰TMR'!G78-'TMR(基本ﾃﾞｰﾀ)'!G78)/'TMR(基本ﾃﾞｰﾀ)'!G78*100</f>
        <v>0.14409631602938605</v>
      </c>
      <c r="H78" s="24">
        <f>('回帰TMR'!H78-'TMR(基本ﾃﾞｰﾀ)'!H78)/'TMR(基本ﾃﾞｰﾀ)'!H78*100</f>
        <v>-0.27203803058504655</v>
      </c>
      <c r="I78" s="24">
        <f>('回帰TMR'!I78-'TMR(基本ﾃﾞｰﾀ)'!I78)/'TMR(基本ﾃﾞｰﾀ)'!I78*100</f>
        <v>0.19851902641130995</v>
      </c>
      <c r="J78" s="24">
        <f>('回帰TMR'!J78-'TMR(基本ﾃﾞｰﾀ)'!J78)/'TMR(基本ﾃﾞｰﾀ)'!J78*100</f>
        <v>0.1569629774570942</v>
      </c>
      <c r="K78" s="24">
        <f>('回帰TMR'!K78-'TMR(基本ﾃﾞｰﾀ)'!K78)/'TMR(基本ﾃﾞｰﾀ)'!K78*100</f>
        <v>-0.05024216615732033</v>
      </c>
      <c r="L78" s="24">
        <f>('回帰TMR'!L78-'TMR(基本ﾃﾞｰﾀ)'!L78)/'TMR(基本ﾃﾞｰﾀ)'!L78*100</f>
        <v>-0.15021870351400124</v>
      </c>
      <c r="M78" s="24">
        <f>('回帰TMR'!M78-'TMR(基本ﾃﾞｰﾀ)'!M78)/'TMR(基本ﾃﾞｰﾀ)'!M78*100</f>
        <v>0.23820850106357527</v>
      </c>
    </row>
    <row r="79" spans="2:13" ht="14.25">
      <c r="B79" s="51">
        <v>9.2</v>
      </c>
      <c r="C79" s="24">
        <f>('回帰TMR'!C79-'TMR(基本ﾃﾞｰﾀ)'!C79)/'TMR(基本ﾃﾞｰﾀ)'!C79*100</f>
        <v>0.786839896106871</v>
      </c>
      <c r="D79" s="24">
        <f>('回帰TMR'!D79-'TMR(基本ﾃﾞｰﾀ)'!D79)/'TMR(基本ﾃﾞｰﾀ)'!D79*100</f>
        <v>0.09266072210608212</v>
      </c>
      <c r="E79" s="24">
        <f>('回帰TMR'!E79-'TMR(基本ﾃﾞｰﾀ)'!E79)/'TMR(基本ﾃﾞｰﾀ)'!E79*100</f>
        <v>-0.07814235819968576</v>
      </c>
      <c r="F79" s="24">
        <f>('回帰TMR'!F79-'TMR(基本ﾃﾞｰﾀ)'!F79)/'TMR(基本ﾃﾞｰﾀ)'!F79*100</f>
        <v>0.044944451306745174</v>
      </c>
      <c r="G79" s="24">
        <f>('回帰TMR'!G79-'TMR(基本ﾃﾞｰﾀ)'!G79)/'TMR(基本ﾃﾞｰﾀ)'!G79*100</f>
        <v>0.21440305546898294</v>
      </c>
      <c r="H79" s="24">
        <f>('回帰TMR'!H79-'TMR(基本ﾃﾞｰﾀ)'!H79)/'TMR(基本ﾃﾞｰﾀ)'!H79*100</f>
        <v>-0.01740190262370956</v>
      </c>
      <c r="I79" s="24">
        <f>('回帰TMR'!I79-'TMR(基本ﾃﾞｰﾀ)'!I79)/'TMR(基本ﾃﾞｰﾀ)'!I79*100</f>
        <v>0.3354301852995988</v>
      </c>
      <c r="J79" s="24">
        <f>('回帰TMR'!J79-'TMR(基本ﾃﾞｰﾀ)'!J79)/'TMR(基本ﾃﾞｰﾀ)'!J79*100</f>
        <v>0.13435057830493305</v>
      </c>
      <c r="K79" s="24">
        <f>('回帰TMR'!K79-'TMR(基本ﾃﾞｰﾀ)'!K79)/'TMR(基本ﾃﾞｰﾀ)'!K79*100</f>
        <v>-0.1335001301360048</v>
      </c>
      <c r="L79" s="24">
        <f>('回帰TMR'!L79-'TMR(基本ﾃﾞｰﾀ)'!L79)/'TMR(基本ﾃﾞｰﾀ)'!L79*100</f>
        <v>-0.1839440447899131</v>
      </c>
      <c r="M79" s="24">
        <f>('回帰TMR'!M79-'TMR(基本ﾃﾞｰﾀ)'!M79)/'TMR(基本ﾃﾞｰﾀ)'!M79*100</f>
        <v>0.3551765427693069</v>
      </c>
    </row>
    <row r="80" spans="2:13" ht="14.25">
      <c r="B80" s="51">
        <v>9.3</v>
      </c>
      <c r="C80" s="24">
        <f>('回帰TMR'!C80-'TMR(基本ﾃﾞｰﾀ)'!C80)/'TMR(基本ﾃﾞｰﾀ)'!C80*100</f>
        <v>0.6691070453297199</v>
      </c>
      <c r="D80" s="24">
        <f>('回帰TMR'!D80-'TMR(基本ﾃﾞｰﾀ)'!D80)/'TMR(基本ﾃﾞｰﾀ)'!D80*100</f>
        <v>0.09967409478751338</v>
      </c>
      <c r="E80" s="24">
        <f>('回帰TMR'!E80-'TMR(基本ﾃﾞｰﾀ)'!E80)/'TMR(基本ﾃﾞｰﾀ)'!E80*100</f>
        <v>-0.03304995688647221</v>
      </c>
      <c r="F80" s="24">
        <f>('回帰TMR'!F80-'TMR(基本ﾃﾞｰﾀ)'!F80)/'TMR(基本ﾃﾞｰﾀ)'!F80*100</f>
        <v>-0.04824972692392343</v>
      </c>
      <c r="G80" s="24">
        <f>('回帰TMR'!G80-'TMR(基本ﾃﾞｰﾀ)'!G80)/'TMR(基本ﾃﾞｰﾀ)'!G80*100</f>
        <v>0.21520023989976775</v>
      </c>
      <c r="H80" s="24">
        <f>('回帰TMR'!H80-'TMR(基本ﾃﾞｰﾀ)'!H80)/'TMR(基本ﾃﾞｰﾀ)'!H80*100</f>
        <v>-0.24345038378798042</v>
      </c>
      <c r="I80" s="24">
        <f>('回帰TMR'!I80-'TMR(基本ﾃﾞｰﾀ)'!I80)/'TMR(基本ﾃﾞｰﾀ)'!I80*100</f>
        <v>0.3006868263908734</v>
      </c>
      <c r="J80" s="24">
        <f>('回帰TMR'!J80-'TMR(基本ﾃﾞｰﾀ)'!J80)/'TMR(基本ﾃﾞｰﾀ)'!J80*100</f>
        <v>0.22528426269289495</v>
      </c>
      <c r="K80" s="24">
        <f>('回帰TMR'!K80-'TMR(基本ﾃﾞｰﾀ)'!K80)/'TMR(基本ﾃﾞｰﾀ)'!K80*100</f>
        <v>0.04272915013990594</v>
      </c>
      <c r="L80" s="24">
        <f>('回帰TMR'!L80-'TMR(基本ﾃﾞｰﾀ)'!L80)/'TMR(基本ﾃﾞｰﾀ)'!L80*100</f>
        <v>-0.11675831862758954</v>
      </c>
      <c r="M80" s="24">
        <f>('回帰TMR'!M80-'TMR(基本ﾃﾞｰﾀ)'!M80)/'TMR(基本ﾃﾞｰﾀ)'!M80*100</f>
        <v>0.009712010675818845</v>
      </c>
    </row>
    <row r="81" spans="2:13" ht="14.25">
      <c r="B81" s="51">
        <v>9.4</v>
      </c>
      <c r="C81" s="24">
        <f>('回帰TMR'!C81-'TMR(基本ﾃﾞｰﾀ)'!C81)/'TMR(基本ﾃﾞｰﾀ)'!C81*100</f>
        <v>0.5635915301128223</v>
      </c>
      <c r="D81" s="24">
        <f>('回帰TMR'!D81-'TMR(基本ﾃﾞｰﾀ)'!D81)/'TMR(基本ﾃﾞｰﾀ)'!D81*100</f>
        <v>-0.368418136289055</v>
      </c>
      <c r="E81" s="24">
        <f>('回帰TMR'!E81-'TMR(基本ﾃﾞｰﾀ)'!E81)/'TMR(基本ﾃﾞｰﾀ)'!E81*100</f>
        <v>-0.07002457466056042</v>
      </c>
      <c r="F81" s="24">
        <f>('回帰TMR'!F81-'TMR(基本ﾃﾞｰﾀ)'!F81)/'TMR(基本ﾃﾞｰﾀ)'!F81*100</f>
        <v>0.06881426066731543</v>
      </c>
      <c r="G81" s="24">
        <f>('回帰TMR'!G81-'TMR(基本ﾃﾞｰﾀ)'!G81)/'TMR(基本ﾃﾞｰﾀ)'!G81*100</f>
        <v>0.09931386602973263</v>
      </c>
      <c r="H81" s="24">
        <f>('回帰TMR'!H81-'TMR(基本ﾃﾞｰﾀ)'!H81)/'TMR(基本ﾃﾞｰﾀ)'!H81*100</f>
        <v>-0.03373134765481486</v>
      </c>
      <c r="I81" s="24">
        <f>('回帰TMR'!I81-'TMR(基本ﾃﾞｰﾀ)'!I81)/'TMR(基本ﾃﾞｰﾀ)'!I81*100</f>
        <v>0.41519951635767005</v>
      </c>
      <c r="J81" s="24">
        <f>('回帰TMR'!J81-'TMR(基本ﾃﾞｰﾀ)'!J81)/'TMR(基本ﾃﾞｰﾀ)'!J81*100</f>
        <v>0.1564693704465924</v>
      </c>
      <c r="K81" s="24">
        <f>('回帰TMR'!K81-'TMR(基本ﾃﾞｰﾀ)'!K81)/'TMR(基本ﾃﾞｰﾀ)'!K81*100</f>
        <v>0.03808784861446517</v>
      </c>
      <c r="L81" s="24">
        <f>('回帰TMR'!L81-'TMR(基本ﾃﾞｰﾀ)'!L81)/'TMR(基本ﾃﾞｰﾀ)'!L81*100</f>
        <v>-0.02681074387999133</v>
      </c>
      <c r="M81" s="24">
        <f>('回帰TMR'!M81-'TMR(基本ﾃﾞｰﾀ)'!M81)/'TMR(基本ﾃﾞｰﾀ)'!M81*100</f>
        <v>0.2612258053118263</v>
      </c>
    </row>
    <row r="82" spans="2:13" ht="14.25">
      <c r="B82" s="51">
        <v>9.5</v>
      </c>
      <c r="C82" s="24">
        <f>('回帰TMR'!C82-'TMR(基本ﾃﾞｰﾀ)'!C82)/'TMR(基本ﾃﾞｰﾀ)'!C82*100</f>
        <v>0.6294032642414632</v>
      </c>
      <c r="D82" s="24">
        <f>('回帰TMR'!D82-'TMR(基本ﾃﾞｰﾀ)'!D82)/'TMR(基本ﾃﾞｰﾀ)'!D82*100</f>
        <v>0.2469812946492684</v>
      </c>
      <c r="E82" s="24">
        <f>('回帰TMR'!E82-'TMR(基本ﾃﾞｰﾀ)'!E82)/'TMR(基本ﾃﾞｰﾀ)'!E82*100</f>
        <v>0.035007644302259416</v>
      </c>
      <c r="F82" s="24">
        <f>('回帰TMR'!F82-'TMR(基本ﾃﾞｰﾀ)'!F82)/'TMR(基本ﾃﾞｰﾀ)'!F82*100</f>
        <v>-0.05994735679056293</v>
      </c>
      <c r="G82" s="24">
        <f>('回帰TMR'!G82-'TMR(基本ﾃﾞｰﾀ)'!G82)/'TMR(基本ﾃﾞｰﾀ)'!G82*100</f>
        <v>0.16987277318807148</v>
      </c>
      <c r="H82" s="24">
        <f>('回帰TMR'!H82-'TMR(基本ﾃﾞｰﾀ)'!H82)/'TMR(基本ﾃﾞｰﾀ)'!H82*100</f>
        <v>-0.11145048058942078</v>
      </c>
      <c r="I82" s="24">
        <f>('回帰TMR'!I82-'TMR(基本ﾃﾞｰﾀ)'!I82)/'TMR(基本ﾃﾞｰﾀ)'!I82*100</f>
        <v>0.47241801760536056</v>
      </c>
      <c r="J82" s="24">
        <f>('回帰TMR'!J82-'TMR(基本ﾃﾞｰﾀ)'!J82)/'TMR(基本ﾃﾞｰﾀ)'!J82*100</f>
        <v>0.11004624059121476</v>
      </c>
      <c r="K82" s="24">
        <f>('回帰TMR'!K82-'TMR(基本ﾃﾞｰﾀ)'!K82)/'TMR(基本ﾃﾞｰﾀ)'!K82*100</f>
        <v>-0.11452508874254892</v>
      </c>
      <c r="L82" s="24">
        <f>('回帰TMR'!L82-'TMR(基本ﾃﾞｰﾀ)'!L82)/'TMR(基本ﾃﾞｰﾀ)'!L82*100</f>
        <v>-0.1291764672012163</v>
      </c>
      <c r="M82" s="24">
        <f>('回帰TMR'!M82-'TMR(基本ﾃﾞｰﾀ)'!M82)/'TMR(基本ﾃﾞｰﾀ)'!M82*100</f>
        <v>0.03828142580011728</v>
      </c>
    </row>
    <row r="83" spans="2:13" ht="14.25">
      <c r="B83" s="51">
        <v>9.6</v>
      </c>
      <c r="C83" s="24">
        <f>('回帰TMR'!C83-'TMR(基本ﾃﾞｰﾀ)'!C83)/'TMR(基本ﾃﾞｰﾀ)'!C83*100</f>
        <v>0.4875940022392669</v>
      </c>
      <c r="D83" s="24">
        <f>('回帰TMR'!D83-'TMR(基本ﾃﾞｰﾀ)'!D83)/'TMR(基本ﾃﾞｰﾀ)'!D83*100</f>
        <v>-0.11661908489641053</v>
      </c>
      <c r="E83" s="24">
        <f>('回帰TMR'!E83-'TMR(基本ﾃﾞｰﾀ)'!E83)/'TMR(基本ﾃﾞｰﾀ)'!E83*100</f>
        <v>-0.04901717304541993</v>
      </c>
      <c r="F83" s="24">
        <f>('回帰TMR'!F83-'TMR(基本ﾃﾞｰﾀ)'!F83)/'TMR(基本ﾃﾞｰﾀ)'!F83*100</f>
        <v>0.010827645222759447</v>
      </c>
      <c r="G83" s="24">
        <f>('回帰TMR'!G83-'TMR(基本ﾃﾞｰﾀ)'!G83)/'TMR(基本ﾃﾞｰﾀ)'!G83*100</f>
        <v>0.12359178723442873</v>
      </c>
      <c r="H83" s="24">
        <f>('回帰TMR'!H83-'TMR(基本ﾃﾞｰﾀ)'!H83)/'TMR(基本ﾃﾞｰﾀ)'!H83*100</f>
        <v>-0.21265948593130243</v>
      </c>
      <c r="I83" s="24">
        <f>('回帰TMR'!I83-'TMR(基本ﾃﾞｰﾀ)'!I83)/'TMR(基本ﾃﾞｰﾀ)'!I83*100</f>
        <v>0.27497261612897483</v>
      </c>
      <c r="J83" s="24">
        <f>('回帰TMR'!J83-'TMR(基本ﾃﾞｰﾀ)'!J83)/'TMR(基本ﾃﾞｰﾀ)'!J83*100</f>
        <v>0.05178094502864616</v>
      </c>
      <c r="K83" s="24">
        <f>('回帰TMR'!K83-'TMR(基本ﾃﾞｰﾀ)'!K83)/'TMR(基本ﾃﾞｰﾀ)'!K83*100</f>
        <v>-0.17677687127749286</v>
      </c>
      <c r="L83" s="24">
        <f>('回帰TMR'!L83-'TMR(基本ﾃﾞｰﾀ)'!L83)/'TMR(基本ﾃﾞｰﾀ)'!L83*100</f>
        <v>-0.24328617300107694</v>
      </c>
      <c r="M83" s="24">
        <f>('回帰TMR'!M83-'TMR(基本ﾃﾞｰﾀ)'!M83)/'TMR(基本ﾃﾞｰﾀ)'!M83*100</f>
        <v>0.08625657574917027</v>
      </c>
    </row>
    <row r="84" spans="2:13" ht="14.25">
      <c r="B84" s="51">
        <v>9.7</v>
      </c>
      <c r="C84" s="24">
        <f>('回帰TMR'!C84-'TMR(基本ﾃﾞｰﾀ)'!C84)/'TMR(基本ﾃﾞｰﾀ)'!C84*100</f>
        <v>0.6041846557672905</v>
      </c>
      <c r="D84" s="24">
        <f>('回帰TMR'!D84-'TMR(基本ﾃﾞｰﾀ)'!D84)/'TMR(基本ﾃﾞｰﾀ)'!D84*100</f>
        <v>0.10813100120634393</v>
      </c>
      <c r="E84" s="24">
        <f>('回帰TMR'!E84-'TMR(基本ﾃﾞｰﾀ)'!E84)/'TMR(基本ﾃﾞｰﾀ)'!E84*100</f>
        <v>0.1409179093783419</v>
      </c>
      <c r="F84" s="24">
        <f>('回帰TMR'!F84-'TMR(基本ﾃﾞｰﾀ)'!F84)/'TMR(基本ﾃﾞｰﾀ)'!F84*100</f>
        <v>0.1414679861876464</v>
      </c>
      <c r="G84" s="24">
        <f>('回帰TMR'!G84-'TMR(基本ﾃﾞｰﾀ)'!G84)/'TMR(基本ﾃﾞｰﾀ)'!G84*100</f>
        <v>0.3243592405659276</v>
      </c>
      <c r="H84" s="24">
        <f>('回帰TMR'!H84-'TMR(基本ﾃﾞｰﾀ)'!H84)/'TMR(基本ﾃﾞｰﾀ)'!H84*100</f>
        <v>-0.15227979695821822</v>
      </c>
      <c r="I84" s="24">
        <f>('回帰TMR'!I84-'TMR(基本ﾃﾞｰﾀ)'!I84)/'TMR(基本ﾃﾞｰﾀ)'!I84*100</f>
        <v>0.2042035845372714</v>
      </c>
      <c r="J84" s="24">
        <f>('回帰TMR'!J84-'TMR(基本ﾃﾞｰﾀ)'!J84)/'TMR(基本ﾃﾞｰﾀ)'!J84*100</f>
        <v>0.03895243613022238</v>
      </c>
      <c r="K84" s="24">
        <f>('回帰TMR'!K84-'TMR(基本ﾃﾞｰﾀ)'!K84)/'TMR(基本ﾃﾞｰﾀ)'!K84*100</f>
        <v>-0.06859974603763602</v>
      </c>
      <c r="L84" s="24">
        <f>('回帰TMR'!L84-'TMR(基本ﾃﾞｰﾀ)'!L84)/'TMR(基本ﾃﾞｰﾀ)'!L84*100</f>
        <v>-0.14250821415920611</v>
      </c>
      <c r="M84" s="24">
        <f>('回帰TMR'!M84-'TMR(基本ﾃﾞｰﾀ)'!M84)/'TMR(基本ﾃﾞｰﾀ)'!M84*100</f>
        <v>0.06612585264946431</v>
      </c>
    </row>
    <row r="85" spans="2:13" ht="14.25">
      <c r="B85" s="51">
        <v>9.8</v>
      </c>
      <c r="C85" s="24">
        <f>('回帰TMR'!C85-'TMR(基本ﾃﾞｰﾀ)'!C85)/'TMR(基本ﾃﾞｰﾀ)'!C85*100</f>
        <v>0.4628444267759618</v>
      </c>
      <c r="D85" s="24">
        <f>('回帰TMR'!D85-'TMR(基本ﾃﾞｰﾀ)'!D85)/'TMR(基本ﾃﾞｰﾀ)'!D85*100</f>
        <v>-0.02748480301653682</v>
      </c>
      <c r="E85" s="24">
        <f>('回帰TMR'!E85-'TMR(基本ﾃﾞｰﾀ)'!E85)/'TMR(基本ﾃﾞｰﾀ)'!E85*100</f>
        <v>-0.014558989390403402</v>
      </c>
      <c r="F85" s="24">
        <f>('回帰TMR'!F85-'TMR(基本ﾃﾞｰﾀ)'!F85)/'TMR(基本ﾃﾞｰﾀ)'!F85*100</f>
        <v>0.012075473718874817</v>
      </c>
      <c r="G85" s="24">
        <f>('回帰TMR'!G85-'TMR(基本ﾃﾞｰﾀ)'!G85)/'TMR(基本ﾃﾞｰﾀ)'!G85*100</f>
        <v>0.20733776028520717</v>
      </c>
      <c r="H85" s="24">
        <f>('回帰TMR'!H85-'TMR(基本ﾃﾞｰﾀ)'!H85)/'TMR(基本ﾃﾞｰﾀ)'!H85*100</f>
        <v>-0.1729378250072163</v>
      </c>
      <c r="I85" s="24">
        <f>('回帰TMR'!I85-'TMR(基本ﾃﾞｰﾀ)'!I85)/'TMR(基本ﾃﾞｰﾀ)'!I85*100</f>
        <v>0.1330222577488903</v>
      </c>
      <c r="J85" s="24">
        <f>('回帰TMR'!J85-'TMR(基本ﾃﾞｰﾀ)'!J85)/'TMR(基本ﾃﾞｰﾀ)'!J85*100</f>
        <v>0.037366020614746094</v>
      </c>
      <c r="K85" s="24">
        <f>('回帰TMR'!K85-'TMR(基本ﾃﾞｰﾀ)'!K85)/'TMR(基本ﾃﾞｰﾀ)'!K85*100</f>
        <v>0.05157393475899886</v>
      </c>
      <c r="L85" s="24">
        <f>('回帰TMR'!L85-'TMR(基本ﾃﾞｰﾀ)'!L85)/'TMR(基本ﾃﾞｰﾀ)'!L85*100</f>
        <v>-0.007035319855814265</v>
      </c>
      <c r="M85" s="24">
        <f>('回帰TMR'!M85-'TMR(基本ﾃﾞｰﾀ)'!M85)/'TMR(基本ﾃﾞｰﾀ)'!M85*100</f>
        <v>0.12532987506680027</v>
      </c>
    </row>
    <row r="86" spans="2:13" ht="14.25">
      <c r="B86" s="51">
        <v>9.9</v>
      </c>
      <c r="C86" s="24">
        <f>('回帰TMR'!C86-'TMR(基本ﾃﾞｰﾀ)'!C86)/'TMR(基本ﾃﾞｰﾀ)'!C86*100</f>
        <v>0.4948788031228919</v>
      </c>
      <c r="D86" s="24">
        <f>('回帰TMR'!D86-'TMR(基本ﾃﾞｰﾀ)'!D86)/'TMR(基本ﾃﾞｰﾀ)'!D86*100</f>
        <v>-0.17513017795985203</v>
      </c>
      <c r="E86" s="24">
        <f>('回帰TMR'!E86-'TMR(基本ﾃﾞｰﾀ)'!E86)/'TMR(基本ﾃﾞｰﾀ)'!E86*100</f>
        <v>-0.05052511946875111</v>
      </c>
      <c r="F86" s="24">
        <f>('回帰TMR'!F86-'TMR(基本ﾃﾞｰﾀ)'!F86)/'TMR(基本ﾃﾞｰﾀ)'!F86*100</f>
        <v>-0.0700869039786795</v>
      </c>
      <c r="G86" s="24">
        <f>('回帰TMR'!G86-'TMR(基本ﾃﾞｰﾀ)'!G86)/'TMR(基本ﾃﾞｰﾀ)'!G86*100</f>
        <v>0.07822288128996324</v>
      </c>
      <c r="H86" s="24">
        <f>('回帰TMR'!H86-'TMR(基本ﾃﾞｰﾀ)'!H86)/'TMR(基本ﾃﾞｰﾀ)'!H86*100</f>
        <v>0.004580288356529932</v>
      </c>
      <c r="I86" s="24">
        <f>('回帰TMR'!I86-'TMR(基本ﾃﾞｰﾀ)'!I86)/'TMR(基本ﾃﾞｰﾀ)'!I86*100</f>
        <v>0.43363857247692444</v>
      </c>
      <c r="J86" s="24">
        <f>('回帰TMR'!J86-'TMR(基本ﾃﾞｰﾀ)'!J86)/'TMR(基本ﾃﾞｰﾀ)'!J86*100</f>
        <v>0.22024736122235175</v>
      </c>
      <c r="K86" s="24">
        <f>('回帰TMR'!K86-'TMR(基本ﾃﾞｰﾀ)'!K86)/'TMR(基本ﾃﾞｰﾀ)'!K86*100</f>
        <v>0.05740051149406464</v>
      </c>
      <c r="L86" s="24">
        <f>('回帰TMR'!L86-'TMR(基本ﾃﾞｰﾀ)'!L86)/'TMR(基本ﾃﾞｰﾀ)'!L86*100</f>
        <v>-0.04248906163971944</v>
      </c>
      <c r="M86" s="24">
        <f>('回帰TMR'!M86-'TMR(基本ﾃﾞｰﾀ)'!M86)/'TMR(基本ﾃﾞｰﾀ)'!M86*100</f>
        <v>0.2189365654879264</v>
      </c>
    </row>
    <row r="87" spans="2:13" ht="14.25">
      <c r="B87" s="51">
        <v>10</v>
      </c>
      <c r="C87" s="24">
        <f>('回帰TMR'!C87-'TMR(基本ﾃﾞｰﾀ)'!C87)/'TMR(基本ﾃﾞｰﾀ)'!C87*100</f>
        <v>0.354129121314041</v>
      </c>
      <c r="D87" s="24">
        <f>('回帰TMR'!D87-'TMR(基本ﾃﾞｰﾀ)'!D87)/'TMR(基本ﾃﾞｰﾀ)'!D87*100</f>
        <v>-0.09269785035577587</v>
      </c>
      <c r="E87" s="24">
        <f>('回帰TMR'!E87-'TMR(基本ﾃﾞｰﾀ)'!E87)/'TMR(基本ﾃﾞｰﾀ)'!E87*100</f>
        <v>-0.026215345774295813</v>
      </c>
      <c r="F87" s="24">
        <f>('回帰TMR'!F87-'TMR(基本ﾃﾞｰﾀ)'!F87)/'TMR(基本ﾃﾞｰﾀ)'!F87*100</f>
        <v>0.09775269511840202</v>
      </c>
      <c r="G87" s="24">
        <f>('回帰TMR'!G87-'TMR(基本ﾃﾞｰﾀ)'!G87)/'TMR(基本ﾃﾞｰﾀ)'!G87*100</f>
        <v>0.3163905519762814</v>
      </c>
      <c r="H87" s="24">
        <f>('回帰TMR'!H87-'TMR(基本ﾃﾞｰﾀ)'!H87)/'TMR(基本ﾃﾞｰﾀ)'!H87*100</f>
        <v>0.031012760268244725</v>
      </c>
      <c r="I87" s="24">
        <f>('回帰TMR'!I87-'TMR(基本ﾃﾞｰﾀ)'!I87)/'TMR(基本ﾃﾞｰﾀ)'!I87*100</f>
        <v>0.4088356329621965</v>
      </c>
      <c r="J87" s="24">
        <f>('回帰TMR'!J87-'TMR(基本ﾃﾞｰﾀ)'!J87)/'TMR(基本ﾃﾞｰﾀ)'!J87*100</f>
        <v>0.06830316655045088</v>
      </c>
      <c r="K87" s="24">
        <f>('回帰TMR'!K87-'TMR(基本ﾃﾞｰﾀ)'!K87)/'TMR(基本ﾃﾞｰﾀ)'!K87*100</f>
        <v>-0.09784635829399872</v>
      </c>
      <c r="L87" s="24">
        <f>('回帰TMR'!L87-'TMR(基本ﾃﾞｰﾀ)'!L87)/'TMR(基本ﾃﾞｰﾀ)'!L87*100</f>
        <v>-0.14684646609232582</v>
      </c>
      <c r="M87" s="24">
        <f>('回帰TMR'!M87-'TMR(基本ﾃﾞｰﾀ)'!M87)/'TMR(基本ﾃﾞｰﾀ)'!M87*100</f>
        <v>0.06109495983589129</v>
      </c>
    </row>
    <row r="88" spans="2:13" ht="14.25">
      <c r="B88" s="51">
        <v>10.1</v>
      </c>
      <c r="C88" s="24">
        <f>('回帰TMR'!C88-'TMR(基本ﾃﾞｰﾀ)'!C88)/'TMR(基本ﾃﾞｰﾀ)'!C88*100</f>
        <v>0.5872839854999358</v>
      </c>
      <c r="D88" s="24">
        <f>('回帰TMR'!D88-'TMR(基本ﾃﾞｰﾀ)'!D88)/'TMR(基本ﾃﾞｰﾀ)'!D88*100</f>
        <v>-0.06986662059897637</v>
      </c>
      <c r="E88" s="24">
        <f>('回帰TMR'!E88-'TMR(基本ﾃﾞｰﾀ)'!E88)/'TMR(基本ﾃﾞｰﾀ)'!E88*100</f>
        <v>-0.013352031861617694</v>
      </c>
      <c r="F88" s="24">
        <f>('回帰TMR'!F88-'TMR(基本ﾃﾞｰﾀ)'!F88)/'TMR(基本ﾃﾞｰﾀ)'!F88*100</f>
        <v>-0.05591469523611388</v>
      </c>
      <c r="G88" s="24">
        <f>('回帰TMR'!G88-'TMR(基本ﾃﾞｰﾀ)'!G88)/'TMR(基本ﾃﾞｰﾀ)'!G88*100</f>
        <v>0.11549829556507774</v>
      </c>
      <c r="H88" s="24">
        <f>('回帰TMR'!H88-'TMR(基本ﾃﾞｰﾀ)'!H88)/'TMR(基本ﾃﾞｰﾀ)'!H88*100</f>
        <v>-0.0011609061057595348</v>
      </c>
      <c r="I88" s="24">
        <f>('回帰TMR'!I88-'TMR(基本ﾃﾞｰﾀ)'!I88)/'TMR(基本ﾃﾞｰﾀ)'!I88*100</f>
        <v>0.30183928234224805</v>
      </c>
      <c r="J88" s="24">
        <f>('回帰TMR'!J88-'TMR(基本ﾃﾞｰﾀ)'!J88)/'TMR(基本ﾃﾞｰﾀ)'!J88*100</f>
        <v>0.06628646715231386</v>
      </c>
      <c r="K88" s="24">
        <f>('回帰TMR'!K88-'TMR(基本ﾃﾞｰﾀ)'!K88)/'TMR(基本ﾃﾞｰﾀ)'!K88*100</f>
        <v>-0.09263894262111443</v>
      </c>
      <c r="L88" s="24">
        <f>('回帰TMR'!L88-'TMR(基本ﾃﾞｰﾀ)'!L88)/'TMR(基本ﾃﾞｰﾀ)'!L88*100</f>
        <v>-0.18294136491378335</v>
      </c>
      <c r="M88" s="24">
        <f>('回帰TMR'!M88-'TMR(基本ﾃﾞｰﾀ)'!M88)/'TMR(基本ﾃﾞｰﾀ)'!M88*100</f>
        <v>0.08574968892152698</v>
      </c>
    </row>
    <row r="89" spans="2:13" ht="14.25">
      <c r="B89" s="51">
        <v>10.2</v>
      </c>
      <c r="C89" s="24">
        <f>('回帰TMR'!C89-'TMR(基本ﾃﾞｰﾀ)'!C89)/'TMR(基本ﾃﾞｰﾀ)'!C89*100</f>
        <v>0.44743785450715734</v>
      </c>
      <c r="D89" s="24">
        <f>('回帰TMR'!D89-'TMR(基本ﾃﾞｰﾀ)'!D89)/'TMR(基本ﾃﾞｰﾀ)'!D89*100</f>
        <v>-0.08285093211494918</v>
      </c>
      <c r="E89" s="24">
        <f>('回帰TMR'!E89-'TMR(基本ﾃﾞｰﾀ)'!E89)/'TMR(基本ﾃﾞｰﾀ)'!E89*100</f>
        <v>-0.12078166898044625</v>
      </c>
      <c r="F89" s="24">
        <f>('回帰TMR'!F89-'TMR(基本ﾃﾞｰﾀ)'!F89)/'TMR(基本ﾃﾞｰﾀ)'!F89*100</f>
        <v>0.041596299958848976</v>
      </c>
      <c r="G89" s="24">
        <f>('回帰TMR'!G89-'TMR(基本ﾃﾞｰﾀ)'!G89)/'TMR(基本ﾃﾞｰﾀ)'!G89*100</f>
        <v>0.29581277308300213</v>
      </c>
      <c r="H89" s="24">
        <f>('回帰TMR'!H89-'TMR(基本ﾃﾞｰﾀ)'!H89)/'TMR(基本ﾃﾞｰﾀ)'!H89*100</f>
        <v>-0.11578765609995284</v>
      </c>
      <c r="I89" s="24">
        <f>('回帰TMR'!I89-'TMR(基本ﾃﾞｰﾀ)'!I89)/'TMR(基本ﾃﾞｰﾀ)'!I89*100</f>
        <v>0.3233733487855939</v>
      </c>
      <c r="J89" s="24">
        <f>('回帰TMR'!J89-'TMR(基本ﾃﾞｰﾀ)'!J89)/'TMR(基本ﾃﾞｰﾀ)'!J89*100</f>
        <v>0.19197011591585958</v>
      </c>
      <c r="K89" s="24">
        <f>('回帰TMR'!K89-'TMR(基本ﾃﾞｰﾀ)'!K89)/'TMR(基本ﾃﾞｰﾀ)'!K89*100</f>
        <v>-0.07599992057862778</v>
      </c>
      <c r="L89" s="24">
        <f>('回帰TMR'!L89-'TMR(基本ﾃﾞｰﾀ)'!L89)/'TMR(基本ﾃﾞｰﾀ)'!L89*100</f>
        <v>-0.2192884765044391</v>
      </c>
      <c r="M89" s="24">
        <f>('回帰TMR'!M89-'TMR(基本ﾃﾞｰﾀ)'!M89)/'TMR(基本ﾃﾞｰﾀ)'!M89*100</f>
        <v>0.22529081703964235</v>
      </c>
    </row>
    <row r="90" spans="2:13" ht="14.25">
      <c r="B90" s="51">
        <v>10.3</v>
      </c>
      <c r="C90" s="24">
        <f>('回帰TMR'!C90-'TMR(基本ﾃﾞｰﾀ)'!C90)/'TMR(基本ﾃﾞｰﾀ)'!C90*100</f>
        <v>0.4835314748358714</v>
      </c>
      <c r="D90" s="24">
        <f>('回帰TMR'!D90-'TMR(基本ﾃﾞｰﾀ)'!D90)/'TMR(基本ﾃﾞｰﾀ)'!D90*100</f>
        <v>0.22441878211823876</v>
      </c>
      <c r="E90" s="24">
        <f>('回帰TMR'!E90-'TMR(基本ﾃﾞｰﾀ)'!E90)/'TMR(基本ﾃﾞｰﾀ)'!E90*100</f>
        <v>0.14785509861817397</v>
      </c>
      <c r="F90" s="24">
        <f>('回帰TMR'!F90-'TMR(基本ﾃﾞｰﾀ)'!F90)/'TMR(基本ﾃﾞｰﾀ)'!F90*100</f>
        <v>-0.1003169445971141</v>
      </c>
      <c r="G90" s="24">
        <f>('回帰TMR'!G90-'TMR(基本ﾃﾞｰﾀ)'!G90)/'TMR(基本ﾃﾞｰﾀ)'!G90*100</f>
        <v>0.14202146561883908</v>
      </c>
      <c r="H90" s="24">
        <f>('回帰TMR'!H90-'TMR(基本ﾃﾞｰﾀ)'!H90)/'TMR(基本ﾃﾞｰﾀ)'!H90*100</f>
        <v>0.12330141456898937</v>
      </c>
      <c r="I90" s="24">
        <f>('回帰TMR'!I90-'TMR(基本ﾃﾞｰﾀ)'!I90)/'TMR(基本ﾃﾞｰﾀ)'!I90*100</f>
        <v>0.41561744458466005</v>
      </c>
      <c r="J90" s="24">
        <f>('回帰TMR'!J90-'TMR(基本ﾃﾞｰﾀ)'!J90)/'TMR(基本ﾃﾞｰﾀ)'!J90*100</f>
        <v>0.18998257971962496</v>
      </c>
      <c r="K90" s="24">
        <f>('回帰TMR'!K90-'TMR(基本ﾃﾞｰﾀ)'!K90)/'TMR(基本ﾃﾞｰﾀ)'!K90*100</f>
        <v>-0.02468683951410074</v>
      </c>
      <c r="L90" s="24">
        <f>('回帰TMR'!L90-'TMR(基本ﾃﾞｰﾀ)'!L90)/'TMR(基本ﾃﾞｰﾀ)'!L90*100</f>
        <v>-0.12942855062059827</v>
      </c>
      <c r="M90" s="24">
        <f>('回帰TMR'!M90-'TMR(基本ﾃﾞｰﾀ)'!M90)/'TMR(基本ﾃﾞｰﾀ)'!M90*100</f>
        <v>0.22712290793138612</v>
      </c>
    </row>
    <row r="91" spans="2:13" ht="14.25">
      <c r="B91" s="51">
        <v>10.4</v>
      </c>
      <c r="C91" s="24">
        <f>('回帰TMR'!C91-'TMR(基本ﾃﾞｰﾀ)'!C91)/'TMR(基本ﾃﾞｰﾀ)'!C91*100</f>
        <v>0.4075066498024674</v>
      </c>
      <c r="D91" s="24">
        <f>('回帰TMR'!D91-'TMR(基本ﾃﾞｰﾀ)'!D91)/'TMR(基本ﾃﾞｰﾀ)'!D91*100</f>
        <v>-0.10686931555620272</v>
      </c>
      <c r="E91" s="24">
        <f>('回帰TMR'!E91-'TMR(基本ﾃﾞｰﾀ)'!E91)/'TMR(基本ﾃﾞｰﾀ)'!E91*100</f>
        <v>-0.28698977012933624</v>
      </c>
      <c r="F91" s="24">
        <f>('回帰TMR'!F91-'TMR(基本ﾃﾞｰﾀ)'!F91)/'TMR(基本ﾃﾞｰﾀ)'!F91*100</f>
        <v>-0.20628435619848995</v>
      </c>
      <c r="G91" s="24">
        <f>('回帰TMR'!G91-'TMR(基本ﾃﾞｰﾀ)'!G91)/'TMR(基本ﾃﾞｰﾀ)'!G91*100</f>
        <v>0.011986390561986774</v>
      </c>
      <c r="H91" s="24">
        <f>('回帰TMR'!H91-'TMR(基本ﾃﾞｰﾀ)'!H91)/'TMR(基本ﾃﾞｰﾀ)'!H91*100</f>
        <v>-0.3105753536096216</v>
      </c>
      <c r="I91" s="24">
        <f>('回帰TMR'!I91-'TMR(基本ﾃﾞｰﾀ)'!I91)/'TMR(基本ﾃﾞｰﾀ)'!I91*100</f>
        <v>0.46111196642408075</v>
      </c>
      <c r="J91" s="24">
        <f>('回帰TMR'!J91-'TMR(基本ﾃﾞｰﾀ)'!J91)/'TMR(基本ﾃﾞｰﾀ)'!J91*100</f>
        <v>0.387019055079669</v>
      </c>
      <c r="K91" s="24">
        <f>('回帰TMR'!K91-'TMR(基本ﾃﾞｰﾀ)'!K91)/'TMR(基本ﾃﾞｰﾀ)'!K91*100</f>
        <v>0.0500396267131212</v>
      </c>
      <c r="L91" s="24">
        <f>('回帰TMR'!L91-'TMR(基本ﾃﾞｰﾀ)'!L91)/'TMR(基本ﾃﾞｰﾀ)'!L91*100</f>
        <v>-0.2581879525029837</v>
      </c>
      <c r="M91" s="24">
        <f>('回帰TMR'!M91-'TMR(基本ﾃﾞｰﾀ)'!M91)/'TMR(基本ﾃﾞｰﾀ)'!M91*100</f>
        <v>-0.10518541860035928</v>
      </c>
    </row>
    <row r="92" spans="2:13" ht="14.25">
      <c r="B92" s="51">
        <v>10.5</v>
      </c>
      <c r="C92" s="24">
        <f>('回帰TMR'!C92-'TMR(基本ﾃﾞｰﾀ)'!C92)/'TMR(基本ﾃﾞｰﾀ)'!C92*100</f>
        <v>0.33210935312494555</v>
      </c>
      <c r="D92" s="24">
        <f>('回帰TMR'!D92-'TMR(基本ﾃﾞｰﾀ)'!D92)/'TMR(基本ﾃﾞｰﾀ)'!D92*100</f>
        <v>0.005620735134827337</v>
      </c>
      <c r="E92" s="24">
        <f>('回帰TMR'!E92-'TMR(基本ﾃﾞｰﾀ)'!E92)/'TMR(基本ﾃﾞｰﾀ)'!E92*100</f>
        <v>-0.041370582349104235</v>
      </c>
      <c r="F92" s="24">
        <f>('回帰TMR'!F92-'TMR(基本ﾃﾞｰﾀ)'!F92)/'TMR(基本ﾃﾞｰﾀ)'!F92*100</f>
        <v>-0.143703247220434</v>
      </c>
      <c r="G92" s="24">
        <f>('回帰TMR'!G92-'TMR(基本ﾃﾞｰﾀ)'!G92)/'TMR(基本ﾃﾞｰﾀ)'!G92*100</f>
        <v>0.13373509926587562</v>
      </c>
      <c r="H92" s="24">
        <f>('回帰TMR'!H92-'TMR(基本ﾃﾞｰﾀ)'!H92)/'TMR(基本ﾃﾞｰﾀ)'!H92*100</f>
        <v>-0.08331680003269122</v>
      </c>
      <c r="I92" s="24">
        <f>('回帰TMR'!I92-'TMR(基本ﾃﾞｰﾀ)'!I92)/'TMR(基本ﾃﾞｰﾀ)'!I92*100</f>
        <v>0.18746917307044778</v>
      </c>
      <c r="J92" s="24">
        <f>('回帰TMR'!J92-'TMR(基本ﾃﾞｰﾀ)'!J92)/'TMR(基本ﾃﾞｰﾀ)'!J92*100</f>
        <v>0.11543480812944151</v>
      </c>
      <c r="K92" s="24">
        <f>('回帰TMR'!K92-'TMR(基本ﾃﾞｰﾀ)'!K92)/'TMR(基本ﾃﾞｰﾀ)'!K92*100</f>
        <v>-0.02622003681069589</v>
      </c>
      <c r="L92" s="24">
        <f>('回帰TMR'!L92-'TMR(基本ﾃﾞｰﾀ)'!L92)/'TMR(基本ﾃﾞｰﾀ)'!L92*100</f>
        <v>-0.16826170426142406</v>
      </c>
      <c r="M92" s="24">
        <f>('回帰TMR'!M92-'TMR(基本ﾃﾞｰﾀ)'!M92)/'TMR(基本ﾃﾞｰﾀ)'!M92*100</f>
        <v>0.13786638378726296</v>
      </c>
    </row>
    <row r="93" spans="2:13" ht="14.25">
      <c r="B93" s="51">
        <v>10.6</v>
      </c>
      <c r="C93" s="24">
        <f>('回帰TMR'!C93-'TMR(基本ﾃﾞｰﾀ)'!C93)/'TMR(基本ﾃﾞｰﾀ)'!C93*100</f>
        <v>0.3206068732831168</v>
      </c>
      <c r="D93" s="24">
        <f>('回帰TMR'!D93-'TMR(基本ﾃﾞｰﾀ)'!D93)/'TMR(基本ﾃﾞｰﾀ)'!D93*100</f>
        <v>-0.21453799300947565</v>
      </c>
      <c r="E93" s="24">
        <f>('回帰TMR'!E93-'TMR(基本ﾃﾞｰﾀ)'!E93)/'TMR(基本ﾃﾞｰﾀ)'!E93*100</f>
        <v>-0.14793238515440532</v>
      </c>
      <c r="F93" s="24">
        <f>('回帰TMR'!F93-'TMR(基本ﾃﾞｰﾀ)'!F93)/'TMR(基本ﾃﾞｰﾀ)'!F93*100</f>
        <v>-0.04388852715007462</v>
      </c>
      <c r="G93" s="24">
        <f>('回帰TMR'!G93-'TMR(基本ﾃﾞｰﾀ)'!G93)/'TMR(基本ﾃﾞｰﾀ)'!G93*100</f>
        <v>-0.05660518872622256</v>
      </c>
      <c r="H93" s="24">
        <f>('回帰TMR'!H93-'TMR(基本ﾃﾞｰﾀ)'!H93)/'TMR(基本ﾃﾞｰﾀ)'!H93*100</f>
        <v>-0.44728570952248475</v>
      </c>
      <c r="I93" s="24">
        <f>('回帰TMR'!I93-'TMR(基本ﾃﾞｰﾀ)'!I93)/'TMR(基本ﾃﾞｰﾀ)'!I93*100</f>
        <v>0.3508089259833368</v>
      </c>
      <c r="J93" s="24">
        <f>('回帰TMR'!J93-'TMR(基本ﾃﾞｰﾀ)'!J93)/'TMR(基本ﾃﾞｰﾀ)'!J93*100</f>
        <v>0.2421739371812511</v>
      </c>
      <c r="K93" s="24">
        <f>('回帰TMR'!K93-'TMR(基本ﾃﾞｰﾀ)'!K93)/'TMR(基本ﾃﾞｰﾀ)'!K93*100</f>
        <v>0.09537798272720793</v>
      </c>
      <c r="L93" s="24">
        <f>('回帰TMR'!L93-'TMR(基本ﾃﾞｰﾀ)'!L93)/'TMR(基本ﾃﾞｰﾀ)'!L93*100</f>
        <v>0.061536190581663895</v>
      </c>
      <c r="M93" s="24">
        <f>('回帰TMR'!M93-'TMR(基本ﾃﾞｰﾀ)'!M93)/'TMR(基本ﾃﾞｰﾀ)'!M93*100</f>
        <v>0.2783957414752735</v>
      </c>
    </row>
    <row r="94" spans="2:13" ht="14.25">
      <c r="B94" s="51">
        <v>10.7</v>
      </c>
      <c r="C94" s="24">
        <f>('回帰TMR'!C94-'TMR(基本ﾃﾞｰﾀ)'!C94)/'TMR(基本ﾃﾞｰﾀ)'!C94*100</f>
        <v>0.4118139727398989</v>
      </c>
      <c r="D94" s="24">
        <f>('回帰TMR'!D94-'TMR(基本ﾃﾞｰﾀ)'!D94)/'TMR(基本ﾃﾞｰﾀ)'!D94*100</f>
        <v>-0.1002259609592043</v>
      </c>
      <c r="E94" s="24">
        <f>('回帰TMR'!E94-'TMR(基本ﾃﾞｰﾀ)'!E94)/'TMR(基本ﾃﾞｰﾀ)'!E94*100</f>
        <v>0.015476850932057837</v>
      </c>
      <c r="F94" s="24">
        <f>('回帰TMR'!F94-'TMR(基本ﾃﾞｰﾀ)'!F94)/'TMR(基本ﾃﾞｰﾀ)'!F94*100</f>
        <v>0.17914694241099616</v>
      </c>
      <c r="G94" s="24">
        <f>('回帰TMR'!G94-'TMR(基本ﾃﾞｰﾀ)'!G94)/'TMR(基本ﾃﾞｰﾀ)'!G94*100</f>
        <v>0.42978359764037044</v>
      </c>
      <c r="H94" s="24">
        <f>('回帰TMR'!H94-'TMR(基本ﾃﾞｰﾀ)'!H94)/'TMR(基本ﾃﾞｰﾀ)'!H94*100</f>
        <v>-0.136218159464682</v>
      </c>
      <c r="I94" s="24">
        <f>('回帰TMR'!I94-'TMR(基本ﾃﾞｰﾀ)'!I94)/'TMR(基本ﾃﾞｰﾀ)'!I94*100</f>
        <v>0.19448157537680053</v>
      </c>
      <c r="J94" s="24">
        <f>('回帰TMR'!J94-'TMR(基本ﾃﾞｰﾀ)'!J94)/'TMR(基本ﾃﾞｰﾀ)'!J94*100</f>
        <v>0.09873342750878147</v>
      </c>
      <c r="K94" s="24">
        <f>('回帰TMR'!K94-'TMR(基本ﾃﾞｰﾀ)'!K94)/'TMR(基本ﾃﾞｰﾀ)'!K94*100</f>
        <v>0.018668169023353238</v>
      </c>
      <c r="L94" s="24">
        <f>('回帰TMR'!L94-'TMR(基本ﾃﾞｰﾀ)'!L94)/'TMR(基本ﾃﾞｰﾀ)'!L94*100</f>
        <v>0.07135184842014981</v>
      </c>
      <c r="M94" s="24">
        <f>('回帰TMR'!M94-'TMR(基本ﾃﾞｰﾀ)'!M94)/'TMR(基本ﾃﾞｰﾀ)'!M94*100</f>
        <v>0.2566396210933298</v>
      </c>
    </row>
    <row r="95" spans="2:13" ht="14.25">
      <c r="B95" s="51">
        <v>10.8</v>
      </c>
      <c r="C95" s="24">
        <f>('回帰TMR'!C95-'TMR(基本ﾃﾞｰﾀ)'!C95)/'TMR(基本ﾃﾞｰﾀ)'!C95*100</f>
        <v>0.2116724123630058</v>
      </c>
      <c r="D95" s="24">
        <f>('回帰TMR'!D95-'TMR(基本ﾃﾞｰﾀ)'!D95)/'TMR(基本ﾃﾞｰﾀ)'!D95*100</f>
        <v>-0.04639674347019081</v>
      </c>
      <c r="E95" s="24">
        <f>('回帰TMR'!E95-'TMR(基本ﾃﾞｰﾀ)'!E95)/'TMR(基本ﾃﾞｰﾀ)'!E95*100</f>
        <v>-0.18877519010059768</v>
      </c>
      <c r="F95" s="24">
        <f>('回帰TMR'!F95-'TMR(基本ﾃﾞｰﾀ)'!F95)/'TMR(基本ﾃﾞｰﾀ)'!F95*100</f>
        <v>-0.29139185019147024</v>
      </c>
      <c r="G95" s="24">
        <f>('回帰TMR'!G95-'TMR(基本ﾃﾞｰﾀ)'!G95)/'TMR(基本ﾃﾞｰﾀ)'!G95*100</f>
        <v>-0.028000998981167653</v>
      </c>
      <c r="H95" s="24">
        <f>('回帰TMR'!H95-'TMR(基本ﾃﾞｰﾀ)'!H95)/'TMR(基本ﾃﾞｰﾀ)'!H95*100</f>
        <v>-0.3710315738254107</v>
      </c>
      <c r="I95" s="24">
        <f>('回帰TMR'!I95-'TMR(基本ﾃﾞｰﾀ)'!I95)/'TMR(基本ﾃﾞｰﾀ)'!I95*100</f>
        <v>0.2753228593343687</v>
      </c>
      <c r="J95" s="24">
        <f>('回帰TMR'!J95-'TMR(基本ﾃﾞｰﾀ)'!J95)/'TMR(基本ﾃﾞｰﾀ)'!J95*100</f>
        <v>0.16687287149697103</v>
      </c>
      <c r="K95" s="24">
        <f>('回帰TMR'!K95-'TMR(基本ﾃﾞｰﾀ)'!K95)/'TMR(基本ﾃﾞｰﾀ)'!K95*100</f>
        <v>-0.03492446471851925</v>
      </c>
      <c r="L95" s="24">
        <f>('回帰TMR'!L95-'TMR(基本ﾃﾞｰﾀ)'!L95)/'TMR(基本ﾃﾞｰﾀ)'!L95*100</f>
        <v>-0.058888056839954406</v>
      </c>
      <c r="M95" s="24">
        <f>('回帰TMR'!M95-'TMR(基本ﾃﾞｰﾀ)'!M95)/'TMR(基本ﾃﾞｰﾀ)'!M95*100</f>
        <v>0.16481321758851958</v>
      </c>
    </row>
    <row r="96" spans="2:13" ht="14.25">
      <c r="B96" s="51">
        <v>10.9</v>
      </c>
      <c r="C96" s="24">
        <f>('回帰TMR'!C96-'TMR(基本ﾃﾞｰﾀ)'!C96)/'TMR(基本ﾃﾞｰﾀ)'!C96*100</f>
        <v>0.3948486618483216</v>
      </c>
      <c r="D96" s="24">
        <f>('回帰TMR'!D96-'TMR(基本ﾃﾞｰﾀ)'!D96)/'TMR(基本ﾃﾞｰﾀ)'!D96*100</f>
        <v>-0.2909643959078415</v>
      </c>
      <c r="E96" s="24">
        <f>('回帰TMR'!E96-'TMR(基本ﾃﾞｰﾀ)'!E96)/'TMR(基本ﾃﾞｰﾀ)'!E96*100</f>
        <v>-0.24530050065663098</v>
      </c>
      <c r="F96" s="24">
        <f>('回帰TMR'!F96-'TMR(基本ﾃﾞｰﾀ)'!F96)/'TMR(基本ﾃﾞｰﾀ)'!F96*100</f>
        <v>-0.128961071520017</v>
      </c>
      <c r="G96" s="24">
        <f>('回帰TMR'!G96-'TMR(基本ﾃﾞｰﾀ)'!G96)/'TMR(基本ﾃﾞｰﾀ)'!G96*100</f>
        <v>0.01122377063994562</v>
      </c>
      <c r="H96" s="24">
        <f>('回帰TMR'!H96-'TMR(基本ﾃﾞｰﾀ)'!H96)/'TMR(基本ﾃﾞｰﾀ)'!H96*100</f>
        <v>-0.17698854122988003</v>
      </c>
      <c r="I96" s="24">
        <f>('回帰TMR'!I96-'TMR(基本ﾃﾞｰﾀ)'!I96)/'TMR(基本ﾃﾞｰﾀ)'!I96*100</f>
        <v>0.3447850200589729</v>
      </c>
      <c r="J96" s="24">
        <f>('回帰TMR'!J96-'TMR(基本ﾃﾞｰﾀ)'!J96)/'TMR(基本ﾃﾞｰﾀ)'!J96*100</f>
        <v>0.1762293745875712</v>
      </c>
      <c r="K96" s="24">
        <f>('回帰TMR'!K96-'TMR(基本ﾃﾞｰﾀ)'!K96)/'TMR(基本ﾃﾞｰﾀ)'!K96*100</f>
        <v>0.05205953295598756</v>
      </c>
      <c r="L96" s="24">
        <f>('回帰TMR'!L96-'TMR(基本ﾃﾞｰﾀ)'!L96)/'TMR(基本ﾃﾞｰﾀ)'!L96*100</f>
        <v>-0.037717933380334044</v>
      </c>
      <c r="M96" s="24">
        <f>('回帰TMR'!M96-'TMR(基本ﾃﾞｰﾀ)'!M96)/'TMR(基本ﾃﾞｰﾀ)'!M96*100</f>
        <v>0.15428345722633768</v>
      </c>
    </row>
    <row r="97" spans="2:13" ht="14.25">
      <c r="B97" s="51">
        <v>11</v>
      </c>
      <c r="C97" s="24">
        <f>('回帰TMR'!C97-'TMR(基本ﾃﾞｰﾀ)'!C97)/'TMR(基本ﾃﾞｰﾀ)'!C97*100</f>
        <v>0.1956996267982812</v>
      </c>
      <c r="D97" s="24">
        <f>('回帰TMR'!D97-'TMR(基本ﾃﾞｰﾀ)'!D97)/'TMR(基本ﾃﾞｰﾀ)'!D97*100</f>
        <v>-0.24827505897667804</v>
      </c>
      <c r="E97" s="24">
        <f>('回帰TMR'!E97-'TMR(基本ﾃﾞｰﾀ)'!E97)/'TMR(基本ﾃﾞｰﾀ)'!E97*100</f>
        <v>-0.27673221787362196</v>
      </c>
      <c r="F97" s="24">
        <f>('回帰TMR'!F97-'TMR(基本ﾃﾞｰﾀ)'!F97)/'TMR(基本ﾃﾞｰﾀ)'!F97*100</f>
        <v>-0.39266598717232126</v>
      </c>
      <c r="G97" s="24">
        <f>('回帰TMR'!G97-'TMR(基本ﾃﾞｰﾀ)'!G97)/'TMR(基本ﾃﾞｰﾀ)'!G97*100</f>
        <v>-0.1312887900869612</v>
      </c>
      <c r="H97" s="24">
        <f>('回帰TMR'!H97-'TMR(基本ﾃﾞｰﾀ)'!H97)/'TMR(基本ﾃﾞｰﾀ)'!H97*100</f>
        <v>-0.3528641745528229</v>
      </c>
      <c r="I97" s="24">
        <f>('回帰TMR'!I97-'TMR(基本ﾃﾞｰﾀ)'!I97)/'TMR(基本ﾃﾞｰﾀ)'!I97*100</f>
        <v>0.24710411709171748</v>
      </c>
      <c r="J97" s="24">
        <f>('回帰TMR'!J97-'TMR(基本ﾃﾞｰﾀ)'!J97)/'TMR(基本ﾃﾞｰﾀ)'!J97*100</f>
        <v>0.17375866214888064</v>
      </c>
      <c r="K97" s="24">
        <f>('回帰TMR'!K97-'TMR(基本ﾃﾞｰﾀ)'!K97)/'TMR(基本ﾃﾞｰﾀ)'!K97*100</f>
        <v>-0.025325950851071796</v>
      </c>
      <c r="L97" s="24">
        <f>('回帰TMR'!L97-'TMR(基本ﾃﾞｰﾀ)'!L97)/'TMR(基本ﾃﾞｰﾀ)'!L97*100</f>
        <v>-0.02818289719881991</v>
      </c>
      <c r="M97" s="24">
        <f>('回帰TMR'!M97-'TMR(基本ﾃﾞｰﾀ)'!M97)/'TMR(基本ﾃﾞｰﾀ)'!M97*100</f>
        <v>0.19043602484380215</v>
      </c>
    </row>
    <row r="98" spans="2:13" ht="14.25">
      <c r="B98" s="51">
        <v>11.1</v>
      </c>
      <c r="C98" s="24">
        <f>('回帰TMR'!C98-'TMR(基本ﾃﾞｰﾀ)'!C98)/'TMR(基本ﾃﾞｰﾀ)'!C98*100</f>
        <v>0.3052180912087847</v>
      </c>
      <c r="D98" s="24">
        <f>('回帰TMR'!D98-'TMR(基本ﾃﾞｰﾀ)'!D98)/'TMR(基本ﾃﾞｰﾀ)'!D98*100</f>
        <v>-0.42979761005978556</v>
      </c>
      <c r="E98" s="24">
        <f>('回帰TMR'!E98-'TMR(基本ﾃﾞｰﾀ)'!E98)/'TMR(基本ﾃﾞｰﾀ)'!E98*100</f>
        <v>-0.2704769290289623</v>
      </c>
      <c r="F98" s="24">
        <f>('回帰TMR'!F98-'TMR(基本ﾃﾞｰﾀ)'!F98)/'TMR(基本ﾃﾞｰﾀ)'!F98*100</f>
        <v>-0.21654849240101937</v>
      </c>
      <c r="G98" s="24">
        <f>('回帰TMR'!G98-'TMR(基本ﾃﾞｰﾀ)'!G98)/'TMR(基本ﾃﾞｰﾀ)'!G98*100</f>
        <v>-0.14013669756535532</v>
      </c>
      <c r="H98" s="24">
        <f>('回帰TMR'!H98-'TMR(基本ﾃﾞｰﾀ)'!H98)/'TMR(基本ﾃﾞｰﾀ)'!H98*100</f>
        <v>-0.22934592408343893</v>
      </c>
      <c r="I98" s="24">
        <f>('回帰TMR'!I98-'TMR(基本ﾃﾞｰﾀ)'!I98)/'TMR(基本ﾃﾞｰﾀ)'!I98*100</f>
        <v>0.41301579588075904</v>
      </c>
      <c r="J98" s="24">
        <f>('回帰TMR'!J98-'TMR(基本ﾃﾞｰﾀ)'!J98)/'TMR(基本ﾃﾞｰﾀ)'!J98*100</f>
        <v>0.18315586716058876</v>
      </c>
      <c r="K98" s="24">
        <f>('回帰TMR'!K98-'TMR(基本ﾃﾞｰﾀ)'!K98)/'TMR(基本ﾃﾞｰﾀ)'!K98*100</f>
        <v>-0.020520095580527007</v>
      </c>
      <c r="L98" s="24">
        <f>('回帰TMR'!L98-'TMR(基本ﾃﾞｰﾀ)'!L98)/'TMR(基本ﾃﾞｰﾀ)'!L98*100</f>
        <v>-0.10075012033455985</v>
      </c>
      <c r="M98" s="24">
        <f>('回帰TMR'!M98-'TMR(基本ﾃﾞｰﾀ)'!M98)/'TMR(基本ﾃﾞｰﾀ)'!M98*100</f>
        <v>-0.019092512428448557</v>
      </c>
    </row>
    <row r="99" spans="2:13" ht="14.25">
      <c r="B99" s="51">
        <v>11.2</v>
      </c>
      <c r="C99" s="24">
        <f>('回帰TMR'!C99-'TMR(基本ﾃﾞｰﾀ)'!C99)/'TMR(基本ﾃﾞｰﾀ)'!C99*100</f>
        <v>0.19738085616398687</v>
      </c>
      <c r="D99" s="24">
        <f>('回帰TMR'!D99-'TMR(基本ﾃﾞｰﾀ)'!D99)/'TMR(基本ﾃﾞｰﾀ)'!D99*100</f>
        <v>-0.3226518546646442</v>
      </c>
      <c r="E99" s="24">
        <f>('回帰TMR'!E99-'TMR(基本ﾃﾞｰﾀ)'!E99)/'TMR(基本ﾃﾞｰﾀ)'!E99*100</f>
        <v>-0.20127111497792008</v>
      </c>
      <c r="F99" s="24">
        <f>('回帰TMR'!F99-'TMR(基本ﾃﾞｰﾀ)'!F99)/'TMR(基本ﾃﾞｰﾀ)'!F99*100</f>
        <v>-0.11216079966295796</v>
      </c>
      <c r="G99" s="24">
        <f>('回帰TMR'!G99-'TMR(基本ﾃﾞｰﾀ)'!G99)/'TMR(基本ﾃﾞｰﾀ)'!G99*100</f>
        <v>0.05925691684252755</v>
      </c>
      <c r="H99" s="24">
        <f>('回帰TMR'!H99-'TMR(基本ﾃﾞｰﾀ)'!H99)/'TMR(基本ﾃﾞｰﾀ)'!H99*100</f>
        <v>-0.32154914593082545</v>
      </c>
      <c r="I99" s="24">
        <f>('回帰TMR'!I99-'TMR(基本ﾃﾞｰﾀ)'!I99)/'TMR(基本ﾃﾞｰﾀ)'!I99*100</f>
        <v>0.20685424169276334</v>
      </c>
      <c r="J99" s="24">
        <f>('回帰TMR'!J99-'TMR(基本ﾃﾞｰﾀ)'!J99)/'TMR(基本ﾃﾞｰﾀ)'!J99*100</f>
        <v>0.1806933016307819</v>
      </c>
      <c r="K99" s="24">
        <f>('回帰TMR'!K99-'TMR(基本ﾃﾞｰﾀ)'!K99)/'TMR(基本ﾃﾞｰﾀ)'!K99*100</f>
        <v>-0.039320444640222774</v>
      </c>
      <c r="L99" s="24">
        <f>('回帰TMR'!L99-'TMR(基本ﾃﾞｰﾀ)'!L99)/'TMR(基本ﾃﾞｰﾀ)'!L99*100</f>
        <v>-0.19700165347891233</v>
      </c>
      <c r="M99" s="24">
        <f>('回帰TMR'!M99-'TMR(基本ﾃﾞｰﾀ)'!M99)/'TMR(基本ﾃﾞｰﾀ)'!M99*100</f>
        <v>0.21613290090689583</v>
      </c>
    </row>
    <row r="100" spans="2:13" ht="14.25">
      <c r="B100" s="51">
        <v>11.3</v>
      </c>
      <c r="C100" s="24">
        <f>('回帰TMR'!C100-'TMR(基本ﾃﾞｰﾀ)'!C100)/'TMR(基本ﾃﾞｰﾀ)'!C100*100</f>
        <v>0.21957710645147238</v>
      </c>
      <c r="D100" s="24">
        <f>('回帰TMR'!D100-'TMR(基本ﾃﾞｰﾀ)'!D100)/'TMR(基本ﾃﾞｰﾀ)'!D100*100</f>
        <v>-0.12499952028081507</v>
      </c>
      <c r="E100" s="24">
        <f>('回帰TMR'!E100-'TMR(基本ﾃﾞｰﾀ)'!E100)/'TMR(基本ﾃﾞｰﾀ)'!E100*100</f>
        <v>-0.13074352875904754</v>
      </c>
      <c r="F100" s="24">
        <f>('回帰TMR'!F100-'TMR(基本ﾃﾞｰﾀ)'!F100)/'TMR(基本ﾃﾞｰﾀ)'!F100*100</f>
        <v>-0.36428195922106105</v>
      </c>
      <c r="G100" s="24">
        <f>('回帰TMR'!G100-'TMR(基本ﾃﾞｰﾀ)'!G100)/'TMR(基本ﾃﾞｰﾀ)'!G100*100</f>
        <v>-0.18116452482340545</v>
      </c>
      <c r="H100" s="24">
        <f>('回帰TMR'!H100-'TMR(基本ﾃﾞｰﾀ)'!H100)/'TMR(基本ﾃﾞｰﾀ)'!H100*100</f>
        <v>-0.12408265122922288</v>
      </c>
      <c r="I100" s="24">
        <f>('回帰TMR'!I100-'TMR(基本ﾃﾞｰﾀ)'!I100)/'TMR(基本ﾃﾞｰﾀ)'!I100*100</f>
        <v>0.40978306248889773</v>
      </c>
      <c r="J100" s="24">
        <f>('回帰TMR'!J100-'TMR(基本ﾃﾞｰﾀ)'!J100)/'TMR(基本ﾃﾞｰﾀ)'!J100*100</f>
        <v>0.2619007810822657</v>
      </c>
      <c r="K100" s="24">
        <f>('回帰TMR'!K100-'TMR(基本ﾃﾞｰﾀ)'!K100)/'TMR(基本ﾃﾞｰﾀ)'!K100*100</f>
        <v>0.02470690632702305</v>
      </c>
      <c r="L100" s="24">
        <f>('回帰TMR'!L100-'TMR(基本ﾃﾞｰﾀ)'!L100)/'TMR(基本ﾃﾞｰﾀ)'!L100*100</f>
        <v>-0.1642789935605871</v>
      </c>
      <c r="M100" s="24">
        <f>('回帰TMR'!M100-'TMR(基本ﾃﾞｰﾀ)'!M100)/'TMR(基本ﾃﾞｰﾀ)'!M100*100</f>
        <v>0.017311587557070032</v>
      </c>
    </row>
    <row r="101" spans="2:13" ht="14.25">
      <c r="B101" s="51">
        <v>11.4</v>
      </c>
      <c r="C101" s="24">
        <f>('回帰TMR'!C101-'TMR(基本ﾃﾞｰﾀ)'!C101)/'TMR(基本ﾃﾞｰﾀ)'!C101*100</f>
        <v>0.24326457964331086</v>
      </c>
      <c r="D101" s="24">
        <f>('回帰TMR'!D101-'TMR(基本ﾃﾞｰﾀ)'!D101)/'TMR(基本ﾃﾞｰﾀ)'!D101*100</f>
        <v>-0.1405284493193629</v>
      </c>
      <c r="E101" s="24">
        <f>('回帰TMR'!E101-'TMR(基本ﾃﾞｰﾀ)'!E101)/'TMR(基本ﾃﾞｰﾀ)'!E101*100</f>
        <v>-0.3467297877092458</v>
      </c>
      <c r="F101" s="24">
        <f>('回帰TMR'!F101-'TMR(基本ﾃﾞｰﾀ)'!F101)/'TMR(基本ﾃﾞｰﾀ)'!F101*100</f>
        <v>-0.1969585542319732</v>
      </c>
      <c r="G101" s="24">
        <f>('回帰TMR'!G101-'TMR(基本ﾃﾞｰﾀ)'!G101)/'TMR(基本ﾃﾞｰﾀ)'!G101*100</f>
        <v>0.2421657167943935</v>
      </c>
      <c r="H101" s="24">
        <f>('回帰TMR'!H101-'TMR(基本ﾃﾞｰﾀ)'!H101)/'TMR(基本ﾃﾞｰﾀ)'!H101*100</f>
        <v>-0.21615269975499338</v>
      </c>
      <c r="I101" s="24">
        <f>('回帰TMR'!I101-'TMR(基本ﾃﾞｰﾀ)'!I101)/'TMR(基本ﾃﾞｰﾀ)'!I101*100</f>
        <v>0.2631369510022774</v>
      </c>
      <c r="J101" s="24">
        <f>('回帰TMR'!J101-'TMR(基本ﾃﾞｰﾀ)'!J101)/'TMR(基本ﾃﾞｰﾀ)'!J101*100</f>
        <v>0.1279504842010369</v>
      </c>
      <c r="K101" s="24">
        <f>('回帰TMR'!K101-'TMR(基本ﾃﾞｰﾀ)'!K101)/'TMR(基本ﾃﾞｰﾀ)'!K101*100</f>
        <v>-0.041546710909146536</v>
      </c>
      <c r="L101" s="24">
        <f>('回帰TMR'!L101-'TMR(基本ﾃﾞｰﾀ)'!L101)/'TMR(基本ﾃﾞｰﾀ)'!L101*100</f>
        <v>-0.10776848769760514</v>
      </c>
      <c r="M101" s="24">
        <f>('回帰TMR'!M101-'TMR(基本ﾃﾞｰﾀ)'!M101)/'TMR(基本ﾃﾞｰﾀ)'!M101*100</f>
        <v>0.11218003773373057</v>
      </c>
    </row>
    <row r="102" spans="2:13" ht="14.25">
      <c r="B102" s="51">
        <v>11.5</v>
      </c>
      <c r="C102" s="24">
        <f>('回帰TMR'!C102-'TMR(基本ﾃﾞｰﾀ)'!C102)/'TMR(基本ﾃﾞｰﾀ)'!C102*100</f>
        <v>0.22935354342980815</v>
      </c>
      <c r="D102" s="24">
        <f>('回帰TMR'!D102-'TMR(基本ﾃﾞｰﾀ)'!D102)/'TMR(基本ﾃﾞｰﾀ)'!D102*100</f>
        <v>-0.4091849499659633</v>
      </c>
      <c r="E102" s="24">
        <f>('回帰TMR'!E102-'TMR(基本ﾃﾞｰﾀ)'!E102)/'TMR(基本ﾃﾞｰﾀ)'!E102*100</f>
        <v>-0.17438527420323457</v>
      </c>
      <c r="F102" s="24">
        <f>('回帰TMR'!F102-'TMR(基本ﾃﾞｰﾀ)'!F102)/'TMR(基本ﾃﾞｰﾀ)'!F102*100</f>
        <v>-0.07722093878167888</v>
      </c>
      <c r="G102" s="24">
        <f>('回帰TMR'!G102-'TMR(基本ﾃﾞｰﾀ)'!G102)/'TMR(基本ﾃﾞｰﾀ)'!G102*100</f>
        <v>-0.023752587758110618</v>
      </c>
      <c r="H102" s="24">
        <f>('回帰TMR'!H102-'TMR(基本ﾃﾞｰﾀ)'!H102)/'TMR(基本ﾃﾞｰﾀ)'!H102*100</f>
        <v>-0.23543182878165478</v>
      </c>
      <c r="I102" s="24">
        <f>('回帰TMR'!I102-'TMR(基本ﾃﾞｰﾀ)'!I102)/'TMR(基本ﾃﾞｰﾀ)'!I102*100</f>
        <v>0.4069399995045322</v>
      </c>
      <c r="J102" s="24">
        <f>('回帰TMR'!J102-'TMR(基本ﾃﾞｰﾀ)'!J102)/'TMR(基本ﾃﾞｰﾀ)'!J102*100</f>
        <v>0.13742576530458767</v>
      </c>
      <c r="K102" s="24">
        <f>('回帰TMR'!K102-'TMR(基本ﾃﾞｰﾀ)'!K102)/'TMR(基本ﾃﾞｰﾀ)'!K102*100</f>
        <v>-0.17919893189799324</v>
      </c>
      <c r="L102" s="24">
        <f>('回帰TMR'!L102-'TMR(基本ﾃﾞｰﾀ)'!L102)/'TMR(基本ﾃﾞｰﾀ)'!L102*100</f>
        <v>-0.15737437290627473</v>
      </c>
      <c r="M102" s="24">
        <f>('回帰TMR'!M102-'TMR(基本ﾃﾞｰﾀ)'!M102)/'TMR(基本ﾃﾞｰﾀ)'!M102*100</f>
        <v>0.23133220831226883</v>
      </c>
    </row>
    <row r="103" spans="2:13" ht="14.25">
      <c r="B103" s="51">
        <v>11.6</v>
      </c>
      <c r="C103" s="24">
        <f>('回帰TMR'!C103-'TMR(基本ﾃﾞｰﾀ)'!C103)/'TMR(基本ﾃﾞｰﾀ)'!C103*100</f>
        <v>0.4133006599947605</v>
      </c>
      <c r="D103" s="24">
        <f>('回帰TMR'!D103-'TMR(基本ﾃﾞｰﾀ)'!D103)/'TMR(基本ﾃﾞｰﾀ)'!D103*100</f>
        <v>-0.3599419873049817</v>
      </c>
      <c r="E103" s="24">
        <f>('回帰TMR'!E103-'TMR(基本ﾃﾞｰﾀ)'!E103)/'TMR(基本ﾃﾞｰﾀ)'!E103*100</f>
        <v>-0.21403054594226234</v>
      </c>
      <c r="F103" s="24">
        <f>('回帰TMR'!F103-'TMR(基本ﾃﾞｰﾀ)'!F103)/'TMR(基本ﾃﾞｰﾀ)'!F103*100</f>
        <v>-0.10574534620944058</v>
      </c>
      <c r="G103" s="24">
        <f>('回帰TMR'!G103-'TMR(基本ﾃﾞｰﾀ)'!G103)/'TMR(基本ﾃﾞｰﾀ)'!G103*100</f>
        <v>0.007008779898441407</v>
      </c>
      <c r="H103" s="24">
        <f>('回帰TMR'!H103-'TMR(基本ﾃﾞｰﾀ)'!H103)/'TMR(基本ﾃﾞｰﾀ)'!H103*100</f>
        <v>-0.16919183586504707</v>
      </c>
      <c r="I103" s="24">
        <f>('回帰TMR'!I103-'TMR(基本ﾃﾞｰﾀ)'!I103)/'TMR(基本ﾃﾞｰﾀ)'!I103*100</f>
        <v>0.40570043552962903</v>
      </c>
      <c r="J103" s="24">
        <f>('回帰TMR'!J103-'TMR(基本ﾃﾞｰﾀ)'!J103)/'TMR(基本ﾃﾞｰﾀ)'!J103*100</f>
        <v>0.14700520438924303</v>
      </c>
      <c r="K103" s="24">
        <f>('回帰TMR'!K103-'TMR(基本ﾃﾞｰﾀ)'!K103)/'TMR(基本ﾃﾞｰﾀ)'!K103*100</f>
        <v>-0.16272880375406676</v>
      </c>
      <c r="L103" s="24">
        <f>('回帰TMR'!L103-'TMR(基本ﾃﾞｰﾀ)'!L103)/'TMR(基本ﾃﾞｰﾀ)'!L103*100</f>
        <v>-0.20711737607467928</v>
      </c>
      <c r="M103" s="24">
        <f>('回帰TMR'!M103-'TMR(基本ﾃﾞｰﾀ)'!M103)/'TMR(基本ﾃﾞｰﾀ)'!M103*100</f>
        <v>0.04298157153756756</v>
      </c>
    </row>
    <row r="104" spans="2:13" ht="14.25">
      <c r="B104" s="51">
        <v>11.7</v>
      </c>
      <c r="C104" s="24">
        <f>('回帰TMR'!C104-'TMR(基本ﾃﾞｰﾀ)'!C104)/'TMR(基本ﾃﾞｰﾀ)'!C104*100</f>
        <v>0.11361984929305918</v>
      </c>
      <c r="D104" s="24">
        <f>('回帰TMR'!D104-'TMR(基本ﾃﾞｰﾀ)'!D104)/'TMR(基本ﾃﾞｰﾀ)'!D104*100</f>
        <v>-0.6023506463542123</v>
      </c>
      <c r="E104" s="24">
        <f>('回帰TMR'!E104-'TMR(基本ﾃﾞｰﾀ)'!E104)/'TMR(基本ﾃﾞｰﾀ)'!E104*100</f>
        <v>-0.40427647924770155</v>
      </c>
      <c r="F104" s="24">
        <f>('回帰TMR'!F104-'TMR(基本ﾃﾞｰﾀ)'!F104)/'TMR(基本ﾃﾞｰﾀ)'!F104*100</f>
        <v>-0.14626050558204753</v>
      </c>
      <c r="G104" s="24">
        <f>('回帰TMR'!G104-'TMR(基本ﾃﾞｰﾀ)'!G104)/'TMR(基本ﾃﾞｰﾀ)'!G104*100</f>
        <v>0.1379974159421527</v>
      </c>
      <c r="H104" s="24">
        <f>('回帰TMR'!H104-'TMR(基本ﾃﾞｰﾀ)'!H104)/'TMR(基本ﾃﾞｰﾀ)'!H104*100</f>
        <v>-0.17559517083972412</v>
      </c>
      <c r="I104" s="24">
        <f>('回帰TMR'!I104-'TMR(基本ﾃﾞｰﾀ)'!I104)/'TMR(基本ﾃﾞｰﾀ)'!I104*100</f>
        <v>0.25832720697233674</v>
      </c>
      <c r="J104" s="24">
        <f>('回帰TMR'!J104-'TMR(基本ﾃﾞｰﾀ)'!J104)/'TMR(基本ﾃﾞｰﾀ)'!J104*100</f>
        <v>0.08443773259494976</v>
      </c>
      <c r="K104" s="24">
        <f>('回帰TMR'!K104-'TMR(基本ﾃﾞｰﾀ)'!K104)/'TMR(基本ﾃﾞｰﾀ)'!K104*100</f>
        <v>-0.14612628138864223</v>
      </c>
      <c r="L104" s="24">
        <f>('回帰TMR'!L104-'TMR(基本ﾃﾞｰﾀ)'!L104)/'TMR(基本ﾃﾞｰﾀ)'!L104*100</f>
        <v>-0.15024819704957193</v>
      </c>
      <c r="M104" s="24">
        <f>('回帰TMR'!M104-'TMR(基本ﾃﾞｰﾀ)'!M104)/'TMR(基本ﾃﾞｰﾀ)'!M104*100</f>
        <v>0.10303292536597106</v>
      </c>
    </row>
    <row r="105" spans="2:13" ht="14.25">
      <c r="B105" s="51">
        <v>11.8</v>
      </c>
      <c r="C105" s="24">
        <f>('回帰TMR'!C105-'TMR(基本ﾃﾞｰﾀ)'!C105)/'TMR(基本ﾃﾞｰﾀ)'!C105*100</f>
        <v>0.11647221229495117</v>
      </c>
      <c r="D105" s="24">
        <f>('回帰TMR'!D105-'TMR(基本ﾃﾞｰﾀ)'!D105)/'TMR(基本ﾃﾞｰﾀ)'!D105*100</f>
        <v>-0.24413790462149554</v>
      </c>
      <c r="E105" s="24">
        <f>('回帰TMR'!E105-'TMR(基本ﾃﾞｰﾀ)'!E105)/'TMR(基本ﾃﾞｰﾀ)'!E105*100</f>
        <v>-0.1900330067388703</v>
      </c>
      <c r="F105" s="24">
        <f>('回帰TMR'!F105-'TMR(基本ﾃﾞｰﾀ)'!F105)/'TMR(基本ﾃﾞｰﾀ)'!F105*100</f>
        <v>-0.3864033599283298</v>
      </c>
      <c r="G105" s="24">
        <f>('回帰TMR'!G105-'TMR(基本ﾃﾞｰﾀ)'!G105)/'TMR(基本ﾃﾞｰﾀ)'!G105*100</f>
        <v>-0.2153358058032427</v>
      </c>
      <c r="H105" s="24">
        <f>('回帰TMR'!H105-'TMR(基本ﾃﾞｰﾀ)'!H105)/'TMR(基本ﾃﾞｰﾀ)'!H105*100</f>
        <v>-0.19394894331313747</v>
      </c>
      <c r="I105" s="24">
        <f>('回帰TMR'!I105-'TMR(基本ﾃﾞｰﾀ)'!I105)/'TMR(基本ﾃﾞｰﾀ)'!I105*100</f>
        <v>0.2448073399707146</v>
      </c>
      <c r="J105" s="24">
        <f>('回帰TMR'!J105-'TMR(基本ﾃﾞｰﾀ)'!J105)/'TMR(基本ﾃﾞｰﾀ)'!J105*100</f>
        <v>0.03377380976859688</v>
      </c>
      <c r="K105" s="24">
        <f>('回帰TMR'!K105-'TMR(基本ﾃﾞｰﾀ)'!K105)/'TMR(基本ﾃﾞｰﾀ)'!K105*100</f>
        <v>-0.17717695156173388</v>
      </c>
      <c r="L105" s="24">
        <f>('回帰TMR'!L105-'TMR(基本ﾃﾞｰﾀ)'!L105)/'TMR(基本ﾃﾞｰﾀ)'!L105*100</f>
        <v>-0.2713790768330982</v>
      </c>
      <c r="M105" s="24">
        <f>('回帰TMR'!M105-'TMR(基本ﾃﾞｰﾀ)'!M105)/'TMR(基本ﾃﾞｰﾀ)'!M105*100</f>
        <v>0.03268318585123225</v>
      </c>
    </row>
    <row r="106" spans="2:13" ht="14.25">
      <c r="B106" s="51">
        <v>11.9</v>
      </c>
      <c r="C106" s="24">
        <f>('回帰TMR'!C106-'TMR(基本ﾃﾞｰﾀ)'!C106)/'TMR(基本ﾃﾞｰﾀ)'!C106*100</f>
        <v>0.23965582731633417</v>
      </c>
      <c r="D106" s="24">
        <f>('回帰TMR'!D106-'TMR(基本ﾃﾞｰﾀ)'!D106)/'TMR(基本ﾃﾞｰﾀ)'!D106*100</f>
        <v>-0.19029462451841095</v>
      </c>
      <c r="E106" s="24">
        <f>('回帰TMR'!E106-'TMR(基本ﾃﾞｰﾀ)'!E106)/'TMR(基本ﾃﾞｰﾀ)'!E106*100</f>
        <v>-0.2274330337857196</v>
      </c>
      <c r="F106" s="24">
        <f>('回帰TMR'!F106-'TMR(基本ﾃﾞｰﾀ)'!F106)/'TMR(基本ﾃﾞｰﾀ)'!F106*100</f>
        <v>-0.12526891313593377</v>
      </c>
      <c r="G106" s="24">
        <f>('回帰TMR'!G106-'TMR(基本ﾃﾞｰﾀ)'!G106)/'TMR(基本ﾃﾞｰﾀ)'!G106*100</f>
        <v>0.07862114044607238</v>
      </c>
      <c r="H106" s="24">
        <f>('回帰TMR'!H106-'TMR(基本ﾃﾞｰﾀ)'!H106)/'TMR(基本ﾃﾞｰﾀ)'!H106*100</f>
        <v>-0.28571092141283677</v>
      </c>
      <c r="I106" s="24">
        <f>('回帰TMR'!I106-'TMR(基本ﾃﾞｰﾀ)'!I106)/'TMR(基本ﾃﾞｰﾀ)'!I106*100</f>
        <v>0.3415641549151198</v>
      </c>
      <c r="J106" s="24">
        <f>('回帰TMR'!J106-'TMR(基本ﾃﾞｰﾀ)'!J106)/'TMR(基本ﾃﾞｰﾀ)'!J106*100</f>
        <v>0.055472858035860044</v>
      </c>
      <c r="K106" s="24">
        <f>('回帰TMR'!K106-'TMR(基本ﾃﾞｰﾀ)'!K106)/'TMR(基本ﾃﾞｰﾀ)'!K106*100</f>
        <v>-0.30390502647366363</v>
      </c>
      <c r="L106" s="24">
        <f>('回帰TMR'!L106-'TMR(基本ﾃﾞｰﾀ)'!L106)/'TMR(基本ﾃﾞｰﾀ)'!L106*100</f>
        <v>-0.32143528701850543</v>
      </c>
      <c r="M106" s="24">
        <f>('回帰TMR'!M106-'TMR(基本ﾃﾞｰﾀ)'!M106)/'TMR(基本ﾃﾞｰﾀ)'!M106*100</f>
        <v>0.20039121821513872</v>
      </c>
    </row>
    <row r="107" spans="2:13" ht="14.25">
      <c r="B107" s="51">
        <v>12</v>
      </c>
      <c r="C107" s="24">
        <f>('回帰TMR'!C107-'TMR(基本ﾃﾞｰﾀ)'!C107)/'TMR(基本ﾃﾞｰﾀ)'!C107*100</f>
        <v>0.033969710129792025</v>
      </c>
      <c r="D107" s="24">
        <f>('回帰TMR'!D107-'TMR(基本ﾃﾞｰﾀ)'!D107)/'TMR(基本ﾃﾞｰﾀ)'!D107*100</f>
        <v>-0.17372447443745437</v>
      </c>
      <c r="E107" s="24">
        <f>('回帰TMR'!E107-'TMR(基本ﾃﾞｰﾀ)'!E107)/'TMR(基本ﾃﾞｰﾀ)'!E107*100</f>
        <v>-0.18762003046135778</v>
      </c>
      <c r="F107" s="24">
        <f>('回帰TMR'!F107-'TMR(基本ﾃﾞｰﾀ)'!F107)/'TMR(基本ﾃﾞｰﾀ)'!F107*100</f>
        <v>-0.3654865920111531</v>
      </c>
      <c r="G107" s="24">
        <f>('回帰TMR'!G107-'TMR(基本ﾃﾞｰﾀ)'!G107)/'TMR(基本ﾃﾞｰﾀ)'!G107*100</f>
        <v>-0.11321168679567051</v>
      </c>
      <c r="H107" s="24">
        <f>('回帰TMR'!H107-'TMR(基本ﾃﾞｰﾀ)'!H107)/'TMR(基本ﾃﾞｰﾀ)'!H107*100</f>
        <v>-0.20521113546345288</v>
      </c>
      <c r="I107" s="24">
        <f>('回帰TMR'!I107-'TMR(基本ﾃﾞｰﾀ)'!I107)/'TMR(基本ﾃﾞｰﾀ)'!I107*100</f>
        <v>0.3653856071830834</v>
      </c>
      <c r="J107" s="24">
        <f>('回帰TMR'!J107-'TMR(基本ﾃﾞｰﾀ)'!J107)/'TMR(基本ﾃﾞｰﾀ)'!J107*100</f>
        <v>0.15017157116977004</v>
      </c>
      <c r="K107" s="24">
        <f>('回帰TMR'!K107-'TMR(基本ﾃﾞｰﾀ)'!K107)/'TMR(基本ﾃﾞｰﾀ)'!K107*100</f>
        <v>-0.23944065184866498</v>
      </c>
      <c r="L107" s="24">
        <f>('回帰TMR'!L107-'TMR(基本ﾃﾞｰﾀ)'!L107)/'TMR(基本ﾃﾞｰﾀ)'!L107*100</f>
        <v>-0.22856980634934895</v>
      </c>
      <c r="M107" s="24">
        <f>('回帰TMR'!M107-'TMR(基本ﾃﾞｰﾀ)'!M107)/'TMR(基本ﾃﾞｰﾀ)'!M107*100</f>
        <v>0.09406492922760777</v>
      </c>
    </row>
    <row r="108" spans="2:13" ht="14.25">
      <c r="B108" s="51">
        <v>12.1</v>
      </c>
      <c r="C108" s="24">
        <f>('回帰TMR'!C108-'TMR(基本ﾃﾞｰﾀ)'!C108)/'TMR(基本ﾃﾞｰﾀ)'!C108*100</f>
        <v>0.2802662738595694</v>
      </c>
      <c r="D108" s="24">
        <f>('回帰TMR'!D108-'TMR(基本ﾃﾞｰﾀ)'!D108)/'TMR(基本ﾃﾞｰﾀ)'!D108*100</f>
        <v>-0.2726677995069342</v>
      </c>
      <c r="E108" s="24">
        <f>('回帰TMR'!E108-'TMR(基本ﾃﾞｰﾀ)'!E108)/'TMR(基本ﾃﾞｰﾀ)'!E108*100</f>
        <v>-0.28731353725501385</v>
      </c>
      <c r="F108" s="24">
        <f>('回帰TMR'!F108-'TMR(基本ﾃﾞｰﾀ)'!F108)/'TMR(基本ﾃﾞｰﾀ)'!F108*100</f>
        <v>-0.24026882372300074</v>
      </c>
      <c r="G108" s="24">
        <f>('回帰TMR'!G108-'TMR(基本ﾃﾞｰﾀ)'!G108)/'TMR(基本ﾃﾞｰﾀ)'!G108*100</f>
        <v>-0.09212697691174072</v>
      </c>
      <c r="H108" s="24">
        <f>('回帰TMR'!H108-'TMR(基本ﾃﾞｰﾀ)'!H108)/'TMR(基本ﾃﾞｰﾀ)'!H108*100</f>
        <v>-0.4445353255408928</v>
      </c>
      <c r="I108" s="24">
        <f>('回帰TMR'!I108-'TMR(基本ﾃﾞｰﾀ)'!I108)/'TMR(基本ﾃﾞｰﾀ)'!I108*100</f>
        <v>0.3772090574607805</v>
      </c>
      <c r="J108" s="24">
        <f>('回帰TMR'!J108-'TMR(基本ﾃﾞｰﾀ)'!J108)/'TMR(基本ﾃﾞｰﾀ)'!J108*100</f>
        <v>0.23343546188287967</v>
      </c>
      <c r="K108" s="24">
        <f>('回帰TMR'!K108-'TMR(基本ﾃﾞｰﾀ)'!K108)/'TMR(基本ﾃﾞｰﾀ)'!K108*100</f>
        <v>-0.1744995610603954</v>
      </c>
      <c r="L108" s="24">
        <f>('回帰TMR'!L108-'TMR(基本ﾃﾞｰﾀ)'!L108)/'TMR(基本ﾃﾞｰﾀ)'!L108*100</f>
        <v>-0.30253527048556744</v>
      </c>
      <c r="M108" s="24">
        <f>('回帰TMR'!M108-'TMR(基本ﾃﾞｰﾀ)'!M108)/'TMR(基本ﾃﾞｰﾀ)'!M108*100</f>
        <v>0.11909335377337084</v>
      </c>
    </row>
    <row r="109" spans="2:13" ht="14.25">
      <c r="B109" s="51">
        <v>12.2</v>
      </c>
      <c r="C109" s="24">
        <f>('回帰TMR'!C109-'TMR(基本ﾃﾞｰﾀ)'!C109)/'TMR(基本ﾃﾞｰﾀ)'!C109*100</f>
        <v>0.5579104477756016</v>
      </c>
      <c r="D109" s="24">
        <f>('回帰TMR'!D109-'TMR(基本ﾃﾞｰﾀ)'!D109)/'TMR(基本ﾃﾞｰﾀ)'!D109*100</f>
        <v>-0.09753607445629725</v>
      </c>
      <c r="E109" s="24">
        <f>('回帰TMR'!E109-'TMR(基本ﾃﾞｰﾀ)'!E109)/'TMR(基本ﾃﾞｰﾀ)'!E109*100</f>
        <v>-0.15572843485247276</v>
      </c>
      <c r="F109" s="24">
        <f>('回帰TMR'!F109-'TMR(基本ﾃﾞｰﾀ)'!F109)/'TMR(基本ﾃﾞｰﾀ)'!F109*100</f>
        <v>-0.39191173678135355</v>
      </c>
      <c r="G109" s="24">
        <f>('回帰TMR'!G109-'TMR(基本ﾃﾞｰﾀ)'!G109)/'TMR(基本ﾃﾞｰﾀ)'!G109*100</f>
        <v>-0.24616609085392213</v>
      </c>
      <c r="H109" s="24">
        <f>('回帰TMR'!H109-'TMR(基本ﾃﾞｰﾀ)'!H109)/'TMR(基本ﾃﾞｰﾀ)'!H109*100</f>
        <v>-0.20265962463896295</v>
      </c>
      <c r="I109" s="24">
        <f>('回帰TMR'!I109-'TMR(基本ﾃﾞｰﾀ)'!I109)/'TMR(基本ﾃﾞｰﾀ)'!I109*100</f>
        <v>0.30284653569052505</v>
      </c>
      <c r="J109" s="24">
        <f>('回帰TMR'!J109-'TMR(基本ﾃﾞｰﾀ)'!J109)/'TMR(基本ﾃﾞｰﾀ)'!J109*100</f>
        <v>0.17070646858404195</v>
      </c>
      <c r="K109" s="24">
        <f>('回帰TMR'!K109-'TMR(基本ﾃﾞｰﾀ)'!K109)/'TMR(基本ﾃﾞｰﾀ)'!K109*100</f>
        <v>-0.09699418111371355</v>
      </c>
      <c r="L109" s="24">
        <f>('回帰TMR'!L109-'TMR(基本ﾃﾞｰﾀ)'!L109)/'TMR(基本ﾃﾞｰﾀ)'!L109*100</f>
        <v>-0.1729820924306771</v>
      </c>
      <c r="M109" s="24">
        <f>('回帰TMR'!M109-'TMR(基本ﾃﾞｰﾀ)'!M109)/'TMR(基本ﾃﾞｰﾀ)'!M109*100</f>
        <v>0.14431882181854944</v>
      </c>
    </row>
    <row r="110" spans="2:13" ht="14.25">
      <c r="B110" s="51">
        <v>12.3</v>
      </c>
      <c r="C110" s="24">
        <f>('回帰TMR'!C110-'TMR(基本ﾃﾞｰﾀ)'!C110)/'TMR(基本ﾃﾞｰﾀ)'!C110*100</f>
        <v>0.19330191211229128</v>
      </c>
      <c r="D110" s="24">
        <f>('回帰TMR'!D110-'TMR(基本ﾃﾞｰﾀ)'!D110)/'TMR(基本ﾃﾞｰﾀ)'!D110*100</f>
        <v>-0.23383034977648387</v>
      </c>
      <c r="E110" s="24">
        <f>('回帰TMR'!E110-'TMR(基本ﾃﾞｰﾀ)'!E110)/'TMR(基本ﾃﾞｰﾀ)'!E110*100</f>
        <v>-0.3569205016524537</v>
      </c>
      <c r="F110" s="24">
        <f>('回帰TMR'!F110-'TMR(基本ﾃﾞｰﾀ)'!F110)/'TMR(基本ﾃﾞｰﾀ)'!F110*100</f>
        <v>-0.30265437408708445</v>
      </c>
      <c r="G110" s="24">
        <f>('回帰TMR'!G110-'TMR(基本ﾃﾞｰﾀ)'!G110)/'TMR(基本ﾃﾞｰﾀ)'!G110*100</f>
        <v>-0.02252199657831207</v>
      </c>
      <c r="H110" s="24">
        <f>('回帰TMR'!H110-'TMR(基本ﾃﾞｰﾀ)'!H110)/'TMR(基本ﾃﾞｰﾀ)'!H110*100</f>
        <v>-0.6523145981781748</v>
      </c>
      <c r="I110" s="24">
        <f>('回帰TMR'!I110-'TMR(基本ﾃﾞｰﾀ)'!I110)/'TMR(基本ﾃﾞｰﾀ)'!I110*100</f>
        <v>0.0311514265875595</v>
      </c>
      <c r="J110" s="24">
        <f>('回帰TMR'!J110-'TMR(基本ﾃﾞｰﾀ)'!J110)/'TMR(基本ﾃﾞｰﾀ)'!J110*100</f>
        <v>0.12009901389053025</v>
      </c>
      <c r="K110" s="24">
        <f>('回帰TMR'!K110-'TMR(基本ﾃﾞｰﾀ)'!K110)/'TMR(基本ﾃﾞｰﾀ)'!K110*100</f>
        <v>-0.018893560464438176</v>
      </c>
      <c r="L110" s="24">
        <f>('回帰TMR'!L110-'TMR(基本ﾃﾞｰﾀ)'!L110)/'TMR(基本ﾃﾞｰﾀ)'!L110*100</f>
        <v>-0.06650891082575854</v>
      </c>
      <c r="M110" s="24">
        <f>('回帰TMR'!M110-'TMR(基本ﾃﾞｰﾀ)'!M110)/'TMR(基本ﾃﾞｰﾀ)'!M110*100</f>
        <v>0.04948520682441064</v>
      </c>
    </row>
    <row r="111" spans="2:13" ht="14.25">
      <c r="B111" s="51">
        <v>12.4</v>
      </c>
      <c r="C111" s="24">
        <f>('回帰TMR'!C111-'TMR(基本ﾃﾞｰﾀ)'!C111)/'TMR(基本ﾃﾞｰﾀ)'!C111*100</f>
        <v>0.17856385760053106</v>
      </c>
      <c r="D111" s="24">
        <f>('回帰TMR'!D111-'TMR(基本ﾃﾞｰﾀ)'!D111)/'TMR(基本ﾃﾞｰﾀ)'!D111*100</f>
        <v>-0.10739419038561383</v>
      </c>
      <c r="E111" s="24">
        <f>('回帰TMR'!E111-'TMR(基本ﾃﾞｰﾀ)'!E111)/'TMR(基本ﾃﾞｰﾀ)'!E111*100</f>
        <v>-0.14540829684275072</v>
      </c>
      <c r="F111" s="24">
        <f>('回帰TMR'!F111-'TMR(基本ﾃﾞｰﾀ)'!F111)/'TMR(基本ﾃﾞｰﾀ)'!F111*100</f>
        <v>-0.21191218319779664</v>
      </c>
      <c r="G111" s="24">
        <f>('回帰TMR'!G111-'TMR(基本ﾃﾞｰﾀ)'!G111)/'TMR(基本ﾃﾞｰﾀ)'!G111*100</f>
        <v>0.02621933920709229</v>
      </c>
      <c r="H111" s="24">
        <f>('回帰TMR'!H111-'TMR(基本ﾃﾞｰﾀ)'!H111)/'TMR(基本ﾃﾞｰﾀ)'!H111*100</f>
        <v>-0.2108925030033939</v>
      </c>
      <c r="I111" s="24">
        <f>('回帰TMR'!I111-'TMR(基本ﾃﾞｰﾀ)'!I111)/'TMR(基本ﾃﾞｰﾀ)'!I111*100</f>
        <v>0.16633034425647275</v>
      </c>
      <c r="J111" s="24">
        <f>('回帰TMR'!J111-'TMR(基本ﾃﾞｰﾀ)'!J111)/'TMR(基本ﾃﾞｰﾀ)'!J111*100</f>
        <v>-0.07722352961213694</v>
      </c>
      <c r="K111" s="24">
        <f>('回帰TMR'!K111-'TMR(基本ﾃﾞｰﾀ)'!K111)/'TMR(基本ﾃﾞｰﾀ)'!K111*100</f>
        <v>-0.340228864015603</v>
      </c>
      <c r="L111" s="24">
        <f>('回帰TMR'!L111-'TMR(基本ﾃﾞｰﾀ)'!L111)/'TMR(基本ﾃﾞｰﾀ)'!L111*100</f>
        <v>-0.3693047221149252</v>
      </c>
      <c r="M111" s="24">
        <f>('回帰TMR'!M111-'TMR(基本ﾃﾞｰﾀ)'!M111)/'TMR(基本ﾃﾞｰﾀ)'!M111*100</f>
        <v>0.0627559226528204</v>
      </c>
    </row>
    <row r="112" spans="2:13" ht="14.25">
      <c r="B112" s="51">
        <v>12.5</v>
      </c>
      <c r="C112" s="24">
        <f>('回帰TMR'!C112-'TMR(基本ﾃﾞｰﾀ)'!C112)/'TMR(基本ﾃﾞｰﾀ)'!C112*100</f>
        <v>0.3002870099614279</v>
      </c>
      <c r="D112" s="24">
        <f>('回帰TMR'!D112-'TMR(基本ﾃﾞｰﾀ)'!D112)/'TMR(基本ﾃﾞｰﾀ)'!D112*100</f>
        <v>-0.08415734413120605</v>
      </c>
      <c r="E112" s="24">
        <f>('回帰TMR'!E112-'TMR(基本ﾃﾞｰﾀ)'!E112)/'TMR(基本ﾃﾞｰﾀ)'!E112*100</f>
        <v>-0.33299772583945053</v>
      </c>
      <c r="F112" s="24">
        <f>('回帰TMR'!F112-'TMR(基本ﾃﾞｰﾀ)'!F112)/'TMR(基本ﾃﾞｰﾀ)'!F112*100</f>
        <v>-0.40086645672489285</v>
      </c>
      <c r="G112" s="24">
        <f>('回帰TMR'!G112-'TMR(基本ﾃﾞｰﾀ)'!G112)/'TMR(基本ﾃﾞｰﾀ)'!G112*100</f>
        <v>-0.07661336210873931</v>
      </c>
      <c r="H112" s="24">
        <f>('回帰TMR'!H112-'TMR(基本ﾃﾞｰﾀ)'!H112)/'TMR(基本ﾃﾞｰﾀ)'!H112*100</f>
        <v>-0.3765479523626519</v>
      </c>
      <c r="I112" s="24">
        <f>('回帰TMR'!I112-'TMR(基本ﾃﾞｰﾀ)'!I112)/'TMR(基本ﾃﾞｰﾀ)'!I112*100</f>
        <v>0.34014608006316976</v>
      </c>
      <c r="J112" s="24">
        <f>('回帰TMR'!J112-'TMR(基本ﾃﾞｰﾀ)'!J112)/'TMR(基本ﾃﾞｰﾀ)'!J112*100</f>
        <v>0.23983798836092365</v>
      </c>
      <c r="K112" s="24">
        <f>('回帰TMR'!K112-'TMR(基本ﾃﾞｰﾀ)'!K112)/'TMR(基本ﾃﾞｰﾀ)'!K112*100</f>
        <v>-0.06815228478242663</v>
      </c>
      <c r="L112" s="24">
        <f>('回帰TMR'!L112-'TMR(基本ﾃﾞｰﾀ)'!L112)/'TMR(基本ﾃﾞｰﾀ)'!L112*100</f>
        <v>-0.2629829723158711</v>
      </c>
      <c r="M112" s="24">
        <f>('回帰TMR'!M112-'TMR(基本ﾃﾞｰﾀ)'!M112)/'TMR(基本ﾃﾞｰﾀ)'!M112*100</f>
        <v>-0.04440097763377718</v>
      </c>
    </row>
    <row r="113" spans="2:13" ht="14.25">
      <c r="B113" s="51">
        <v>12.6</v>
      </c>
      <c r="C113" s="24">
        <f>('回帰TMR'!C113-'TMR(基本ﾃﾞｰﾀ)'!C113)/'TMR(基本ﾃﾞｰﾀ)'!C113*100</f>
        <v>0.2617497518987997</v>
      </c>
      <c r="D113" s="24">
        <f>('回帰TMR'!D113-'TMR(基本ﾃﾞｰﾀ)'!D113)/'TMR(基本ﾃﾞｰﾀ)'!D113*100</f>
        <v>-0.2049034282890961</v>
      </c>
      <c r="E113" s="24">
        <f>('回帰TMR'!E113-'TMR(基本ﾃﾞｰﾀ)'!E113)/'TMR(基本ﾃﾞｰﾀ)'!E113*100</f>
        <v>-0.1570091604237875</v>
      </c>
      <c r="F113" s="24">
        <f>('回帰TMR'!F113-'TMR(基本ﾃﾞｰﾀ)'!F113)/'TMR(基本ﾃﾞｰﾀ)'!F113*100</f>
        <v>-0.15451286551734902</v>
      </c>
      <c r="G113" s="24">
        <f>('回帰TMR'!G113-'TMR(基本ﾃﾞｰﾀ)'!G113)/'TMR(基本ﾃﾞｰﾀ)'!G113*100</f>
        <v>-0.3314067267574319</v>
      </c>
      <c r="H113" s="24">
        <f>('回帰TMR'!H113-'TMR(基本ﾃﾞｰﾀ)'!H113)/'TMR(基本ﾃﾞｰﾀ)'!H113*100</f>
        <v>-0.7284761133450154</v>
      </c>
      <c r="I113" s="24">
        <f>('回帰TMR'!I113-'TMR(基本ﾃﾞｰﾀ)'!I113)/'TMR(基本ﾃﾞｰﾀ)'!I113*100</f>
        <v>0.3407225684776903</v>
      </c>
      <c r="J113" s="24">
        <f>('回帰TMR'!J113-'TMR(基本ﾃﾞｰﾀ)'!J113)/'TMR(基本ﾃﾞｰﾀ)'!J113*100</f>
        <v>0.05396641198895694</v>
      </c>
      <c r="K113" s="24">
        <f>('回帰TMR'!K113-'TMR(基本ﾃﾞｰﾀ)'!K113)/'TMR(基本ﾃﾞｰﾀ)'!K113*100</f>
        <v>-0.23275674350257755</v>
      </c>
      <c r="L113" s="24">
        <f>('回帰TMR'!L113-'TMR(基本ﾃﾞｰﾀ)'!L113)/'TMR(基本ﾃﾞｰﾀ)'!L113*100</f>
        <v>-0.22847829438351416</v>
      </c>
      <c r="M113" s="24">
        <f>('回帰TMR'!M113-'TMR(基本ﾃﾞｰﾀ)'!M113)/'TMR(基本ﾃﾞｰﾀ)'!M113*100</f>
        <v>0.005130424334210793</v>
      </c>
    </row>
    <row r="114" spans="2:13" ht="14.25">
      <c r="B114" s="51">
        <v>12.7</v>
      </c>
      <c r="C114" s="24">
        <f>('回帰TMR'!C114-'TMR(基本ﾃﾞｰﾀ)'!C114)/'TMR(基本ﾃﾞｰﾀ)'!C114*100</f>
        <v>0.12944966651861353</v>
      </c>
      <c r="D114" s="24">
        <f>('回帰TMR'!D114-'TMR(基本ﾃﾞｰﾀ)'!D114)/'TMR(基本ﾃﾞｰﾀ)'!D114*100</f>
        <v>-0.23234506857924808</v>
      </c>
      <c r="E114" s="24">
        <f>('回帰TMR'!E114-'TMR(基本ﾃﾞｰﾀ)'!E114)/'TMR(基本ﾃﾞｰﾀ)'!E114*100</f>
        <v>-0.36977779051168824</v>
      </c>
      <c r="F114" s="24">
        <f>('回帰TMR'!F114-'TMR(基本ﾃﾞｰﾀ)'!F114)/'TMR(基本ﾃﾞｰﾀ)'!F114*100</f>
        <v>-0.4200269326715957</v>
      </c>
      <c r="G114" s="24">
        <f>('回帰TMR'!G114-'TMR(基本ﾃﾞｰﾀ)'!G114)/'TMR(基本ﾃﾞｰﾀ)'!G114*100</f>
        <v>0.06293596083358029</v>
      </c>
      <c r="H114" s="24">
        <f>('回帰TMR'!H114-'TMR(基本ﾃﾞｰﾀ)'!H114)/'TMR(基本ﾃﾞｰﾀ)'!H114*100</f>
        <v>-0.3079687746792252</v>
      </c>
      <c r="I114" s="24">
        <f>('回帰TMR'!I114-'TMR(基本ﾃﾞｰﾀ)'!I114)/'TMR(基本ﾃﾞｰﾀ)'!I114*100</f>
        <v>-0.06962264717086859</v>
      </c>
      <c r="J114" s="24">
        <f>('回帰TMR'!J114-'TMR(基本ﾃﾞｰﾀ)'!J114)/'TMR(基本ﾃﾞｰﾀ)'!J114*100</f>
        <v>-0.14424505431903092</v>
      </c>
      <c r="K114" s="24">
        <f>('回帰TMR'!K114-'TMR(基本ﾃﾞｰﾀ)'!K114)/'TMR(基本ﾃﾞｰﾀ)'!K114*100</f>
        <v>-0.3001941971326116</v>
      </c>
      <c r="L114" s="24">
        <f>('回帰TMR'!L114-'TMR(基本ﾃﾞｰﾀ)'!L114)/'TMR(基本ﾃﾞｰﾀ)'!L114*100</f>
        <v>-0.19365437155801116</v>
      </c>
      <c r="M114" s="24">
        <f>('回帰TMR'!M114-'TMR(基本ﾃﾞｰﾀ)'!M114)/'TMR(基本ﾃﾞｰﾀ)'!M114*100</f>
        <v>0.006580026186616988</v>
      </c>
    </row>
    <row r="115" spans="2:13" ht="14.25">
      <c r="B115" s="51">
        <v>12.8</v>
      </c>
      <c r="C115" s="24">
        <f>('回帰TMR'!C115-'TMR(基本ﾃﾞｰﾀ)'!C115)/'TMR(基本ﾃﾞｰﾀ)'!C115*100</f>
        <v>0.1341318398100725</v>
      </c>
      <c r="D115" s="24">
        <f>('回帰TMR'!D115-'TMR(基本ﾃﾞｰﾀ)'!D115)/'TMR(基本ﾃﾞｰﾀ)'!D115*100</f>
        <v>-0.35150786417582575</v>
      </c>
      <c r="E115" s="24">
        <f>('回帰TMR'!E115-'TMR(基本ﾃﾞｰﾀ)'!E115)/'TMR(基本ﾃﾞｰﾀ)'!E115*100</f>
        <v>-0.34767824411194626</v>
      </c>
      <c r="F115" s="24">
        <f>('回帰TMR'!F115-'TMR(基本ﾃﾞｰﾀ)'!F115)/'TMR(基本ﾃﾞｰﾀ)'!F115*100</f>
        <v>-0.11895590059747851</v>
      </c>
      <c r="G115" s="24">
        <f>('回帰TMR'!G115-'TMR(基本ﾃﾞｰﾀ)'!G115)/'TMR(基本ﾃﾞｰﾀ)'!G115*100</f>
        <v>0.1794867037081141</v>
      </c>
      <c r="H115" s="24">
        <f>('回帰TMR'!H115-'TMR(基本ﾃﾞｰﾀ)'!H115)/'TMR(基本ﾃﾞｰﾀ)'!H115*100</f>
        <v>-0.13404458606485856</v>
      </c>
      <c r="I115" s="24">
        <f>('回帰TMR'!I115-'TMR(基本ﾃﾞｰﾀ)'!I115)/'TMR(基本ﾃﾞｰﾀ)'!I115*100</f>
        <v>0.4557027988813616</v>
      </c>
      <c r="J115" s="24">
        <f>('回帰TMR'!J115-'TMR(基本ﾃﾞｰﾀ)'!J115)/'TMR(基本ﾃﾞｰﾀ)'!J115*100</f>
        <v>0.175098230776304</v>
      </c>
      <c r="K115" s="24">
        <f>('回帰TMR'!K115-'TMR(基本ﾃﾞｰﾀ)'!K115)/'TMR(基本ﾃﾞｰﾀ)'!K115*100</f>
        <v>-0.025419818058469917</v>
      </c>
      <c r="L115" s="24">
        <f>('回帰TMR'!L115-'TMR(基本ﾃﾞｰﾀ)'!L115)/'TMR(基本ﾃﾞｰﾀ)'!L115*100</f>
        <v>3.51635436022081E-05</v>
      </c>
      <c r="M115" s="24">
        <f>('回帰TMR'!M115-'TMR(基本ﾃﾞｰﾀ)'!M115)/'TMR(基本ﾃﾞｰﾀ)'!M115*100</f>
        <v>0.19058650673419383</v>
      </c>
    </row>
    <row r="116" spans="2:13" ht="14.25">
      <c r="B116" s="51">
        <v>12.9</v>
      </c>
      <c r="C116" s="24">
        <f>('回帰TMR'!C116-'TMR(基本ﾃﾞｰﾀ)'!C116)/'TMR(基本ﾃﾞｰﾀ)'!C116*100</f>
        <v>0.08577980670609</v>
      </c>
      <c r="D116" s="24">
        <f>('回帰TMR'!D116-'TMR(基本ﾃﾞｰﾀ)'!D116)/'TMR(基本ﾃﾞｰﾀ)'!D116*100</f>
        <v>-0.217324963346834</v>
      </c>
      <c r="E116" s="24">
        <f>('回帰TMR'!E116-'TMR(基本ﾃﾞｰﾀ)'!E116)/'TMR(基本ﾃﾞｰﾀ)'!E116*100</f>
        <v>-0.3898246885202381</v>
      </c>
      <c r="F116" s="24">
        <f>('回帰TMR'!F116-'TMR(基本ﾃﾞｰﾀ)'!F116)/'TMR(基本ﾃﾞｰﾀ)'!F116*100</f>
        <v>-0.24234223731982538</v>
      </c>
      <c r="G116" s="24">
        <f>('回帰TMR'!G116-'TMR(基本ﾃﾞｰﾀ)'!G116)/'TMR(基本ﾃﾞｰﾀ)'!G116*100</f>
        <v>0.2847338652628251</v>
      </c>
      <c r="H116" s="24">
        <f>('回帰TMR'!H116-'TMR(基本ﾃﾞｰﾀ)'!H116)/'TMR(基本ﾃﾞｰﾀ)'!H116*100</f>
        <v>-0.32497081134583594</v>
      </c>
      <c r="I116" s="24">
        <f>('回帰TMR'!I116-'TMR(基本ﾃﾞｰﾀ)'!I116)/'TMR(基本ﾃﾞｰﾀ)'!I116*100</f>
        <v>0.19337029810480003</v>
      </c>
      <c r="J116" s="24">
        <f>('回帰TMR'!J116-'TMR(基本ﾃﾞｰﾀ)'!J116)/'TMR(基本ﾃﾞｰﾀ)'!J116*100</f>
        <v>0.12472846479555713</v>
      </c>
      <c r="K116" s="24">
        <f>('回帰TMR'!K116-'TMR(基本ﾃﾞｰﾀ)'!K116)/'TMR(基本ﾃﾞｰﾀ)'!K116*100</f>
        <v>-0.1294856286899491</v>
      </c>
      <c r="L116" s="24">
        <f>('回帰TMR'!L116-'TMR(基本ﾃﾞｰﾀ)'!L116)/'TMR(基本ﾃﾞｰﾀ)'!L116*100</f>
        <v>-0.378823738392266</v>
      </c>
      <c r="M116" s="24">
        <f>('回帰TMR'!M116-'TMR(基本ﾃﾞｰﾀ)'!M116)/'TMR(基本ﾃﾞｰﾀ)'!M116*100</f>
        <v>-0.05093592622385022</v>
      </c>
    </row>
    <row r="117" spans="2:13" ht="14.25">
      <c r="B117" s="51">
        <v>13</v>
      </c>
      <c r="C117" s="24">
        <f>('回帰TMR'!C117-'TMR(基本ﾃﾞｰﾀ)'!C117)/'TMR(基本ﾃﾞｰﾀ)'!C117*100</f>
        <v>0.16205036575745968</v>
      </c>
      <c r="D117" s="24">
        <f>('回帰TMR'!D117-'TMR(基本ﾃﾞｰﾀ)'!D117)/'TMR(基本ﾃﾞｰﾀ)'!D117*100</f>
        <v>-0.28131721753194056</v>
      </c>
      <c r="E117" s="24">
        <f>('回帰TMR'!E117-'TMR(基本ﾃﾞｰﾀ)'!E117)/'TMR(基本ﾃﾞｰﾀ)'!E117*100</f>
        <v>-0.2999103322720959</v>
      </c>
      <c r="F117" s="24">
        <f>('回帰TMR'!F117-'TMR(基本ﾃﾞｰﾀ)'!F117)/'TMR(基本ﾃﾞｰﾀ)'!F117*100</f>
        <v>-0.3264678997668816</v>
      </c>
      <c r="G117" s="24">
        <f>('回帰TMR'!G117-'TMR(基本ﾃﾞｰﾀ)'!G117)/'TMR(基本ﾃﾞｰﾀ)'!G117*100</f>
        <v>-0.08722570388007374</v>
      </c>
      <c r="H117" s="24">
        <f>('回帰TMR'!H117-'TMR(基本ﾃﾞｰﾀ)'!H117)/'TMR(基本ﾃﾞｰﾀ)'!H117*100</f>
        <v>-0.16189466455229015</v>
      </c>
      <c r="I117" s="24">
        <f>('回帰TMR'!I117-'TMR(基本ﾃﾞｰﾀ)'!I117)/'TMR(基本ﾃﾞｰﾀ)'!I117*100</f>
        <v>0.3709974710635381</v>
      </c>
      <c r="J117" s="24">
        <f>('回帰TMR'!J117-'TMR(基本ﾃﾞｰﾀ)'!J117)/'TMR(基本ﾃﾞｰﾀ)'!J117*100</f>
        <v>0.24858978595933287</v>
      </c>
      <c r="K117" s="24">
        <f>('回帰TMR'!K117-'TMR(基本ﾃﾞｰﾀ)'!K117)/'TMR(基本ﾃﾞｰﾀ)'!K117*100</f>
        <v>-0.04921341877011863</v>
      </c>
      <c r="L117" s="24">
        <f>('回帰TMR'!L117-'TMR(基本ﾃﾞｰﾀ)'!L117)/'TMR(基本ﾃﾞｰﾀ)'!L117*100</f>
        <v>-0.22174144125436773</v>
      </c>
      <c r="M117" s="24">
        <f>('回帰TMR'!M117-'TMR(基本ﾃﾞｰﾀ)'!M117)/'TMR(基本ﾃﾞｰﾀ)'!M117*100</f>
        <v>0.023919793789475424</v>
      </c>
    </row>
    <row r="118" spans="2:13" ht="14.25">
      <c r="B118" s="51">
        <v>13.1</v>
      </c>
      <c r="C118" s="24">
        <f>('回帰TMR'!C118-'TMR(基本ﾃﾞｰﾀ)'!C118)/'TMR(基本ﾃﾞｰﾀ)'!C118*100</f>
        <v>0.2129870790064223</v>
      </c>
      <c r="D118" s="24">
        <f>('回帰TMR'!D118-'TMR(基本ﾃﾞｰﾀ)'!D118)/'TMR(基本ﾃﾞｰﾀ)'!D118*100</f>
        <v>-0.2908059767344876</v>
      </c>
      <c r="E118" s="24">
        <f>('回帰TMR'!E118-'TMR(基本ﾃﾞｰﾀ)'!E118)/'TMR(基本ﾃﾞｰﾀ)'!E118*100</f>
        <v>-0.20820726360559907</v>
      </c>
      <c r="F118" s="24">
        <f>('回帰TMR'!F118-'TMR(基本ﾃﾞｰﾀ)'!F118)/'TMR(基本ﾃﾞｰﾀ)'!F118*100</f>
        <v>-0.09763797882305342</v>
      </c>
      <c r="G118" s="24">
        <f>('回帰TMR'!G118-'TMR(基本ﾃﾞｰﾀ)'!G118)/'TMR(基本ﾃﾞｰﾀ)'!G118*100</f>
        <v>0.08341306077655261</v>
      </c>
      <c r="H118" s="24">
        <f>('回帰TMR'!H118-'TMR(基本ﾃﾞｰﾀ)'!H118)/'TMR(基本ﾃﾞｰﾀ)'!H118*100</f>
        <v>-0.23872726324461452</v>
      </c>
      <c r="I118" s="24">
        <f>('回帰TMR'!I118-'TMR(基本ﾃﾞｰﾀ)'!I118)/'TMR(基本ﾃﾞｰﾀ)'!I118*100</f>
        <v>0.30984977119931245</v>
      </c>
      <c r="J118" s="24">
        <f>('回帰TMR'!J118-'TMR(基本ﾃﾞｰﾀ)'!J118)/'TMR(基本ﾃﾞｰﾀ)'!J118*100</f>
        <v>0.06131928014159275</v>
      </c>
      <c r="K118" s="24">
        <f>('回帰TMR'!K118-'TMR(基本ﾃﾞｰﾀ)'!K118)/'TMR(基本ﾃﾞｰﾀ)'!K118*100</f>
        <v>-0.21503264840484881</v>
      </c>
      <c r="L118" s="24">
        <f>('回帰TMR'!L118-'TMR(基本ﾃﾞｰﾀ)'!L118)/'TMR(基本ﾃﾞｰﾀ)'!L118*100</f>
        <v>-0.21046009813724545</v>
      </c>
      <c r="M118" s="24">
        <f>('回帰TMR'!M118-'TMR(基本ﾃﾞｰﾀ)'!M118)/'TMR(基本ﾃﾞｰﾀ)'!M118*100</f>
        <v>-0.0961789971999877</v>
      </c>
    </row>
    <row r="119" spans="2:13" ht="14.25">
      <c r="B119" s="51">
        <v>13.2</v>
      </c>
      <c r="C119" s="24">
        <f>('回帰TMR'!C119-'TMR(基本ﾃﾞｰﾀ)'!C119)/'TMR(基本ﾃﾞｰﾀ)'!C119*100</f>
        <v>0.03111149825580561</v>
      </c>
      <c r="D119" s="24">
        <f>('回帰TMR'!D119-'TMR(基本ﾃﾞｰﾀ)'!D119)/'TMR(基本ﾃﾞｰﾀ)'!D119*100</f>
        <v>-0.35278377965101676</v>
      </c>
      <c r="E119" s="24">
        <f>('回帰TMR'!E119-'TMR(基本ﾃﾞｰﾀ)'!E119)/'TMR(基本ﾃﾞｰﾀ)'!E119*100</f>
        <v>-0.04826743069355446</v>
      </c>
      <c r="F119" s="24">
        <f>('回帰TMR'!F119-'TMR(基本ﾃﾞｰﾀ)'!F119)/'TMR(基本ﾃﾞｰﾀ)'!F119*100</f>
        <v>0.08190018460315686</v>
      </c>
      <c r="G119" s="24">
        <f>('回帰TMR'!G119-'TMR(基本ﾃﾞｰﾀ)'!G119)/'TMR(基本ﾃﾞｰﾀ)'!G119*100</f>
        <v>0.13910334431777582</v>
      </c>
      <c r="H119" s="24">
        <f>('回帰TMR'!H119-'TMR(基本ﾃﾞｰﾀ)'!H119)/'TMR(基本ﾃﾞｰﾀ)'!H119*100</f>
        <v>-0.1880598177769425</v>
      </c>
      <c r="I119" s="24">
        <f>('回帰TMR'!I119-'TMR(基本ﾃﾞｰﾀ)'!I119)/'TMR(基本ﾃﾞｰﾀ)'!I119*100</f>
        <v>0.350085498261517</v>
      </c>
      <c r="J119" s="24">
        <f>('回帰TMR'!J119-'TMR(基本ﾃﾞｰﾀ)'!J119)/'TMR(基本ﾃﾞｰﾀ)'!J119*100</f>
        <v>0.18589763000111914</v>
      </c>
      <c r="K119" s="24">
        <f>('回帰TMR'!K119-'TMR(基本ﾃﾞｰﾀ)'!K119)/'TMR(基本ﾃﾞｰﾀ)'!K119*100</f>
        <v>-0.22080023581326738</v>
      </c>
      <c r="L119" s="24">
        <f>('回帰TMR'!L119-'TMR(基本ﾃﾞｰﾀ)'!L119)/'TMR(基本ﾃﾞｰﾀ)'!L119*100</f>
        <v>-0.2848404887645908</v>
      </c>
      <c r="M119" s="24">
        <f>('回帰TMR'!M119-'TMR(基本ﾃﾞｰﾀ)'!M119)/'TMR(基本ﾃﾞｰﾀ)'!M119*100</f>
        <v>-0.05758047434894906</v>
      </c>
    </row>
    <row r="120" spans="2:13" ht="14.25">
      <c r="B120" s="51">
        <v>13.3</v>
      </c>
      <c r="C120" s="24">
        <f>('回帰TMR'!C120-'TMR(基本ﾃﾞｰﾀ)'!C120)/'TMR(基本ﾃﾞｰﾀ)'!C120*100</f>
        <v>0.0020164177516460557</v>
      </c>
      <c r="D120" s="24">
        <f>('回帰TMR'!D120-'TMR(基本ﾃﾞｰﾀ)'!D120)/'TMR(基本ﾃﾞｰﾀ)'!D120*100</f>
        <v>-0.8023842521748324</v>
      </c>
      <c r="E120" s="24">
        <f>('回帰TMR'!E120-'TMR(基本ﾃﾞｰﾀ)'!E120)/'TMR(基本ﾃﾞｰﾀ)'!E120*100</f>
        <v>-0.5370215255349715</v>
      </c>
      <c r="F120" s="24">
        <f>('回帰TMR'!F120-'TMR(基本ﾃﾞｰﾀ)'!F120)/'TMR(基本ﾃﾞｰﾀ)'!F120*100</f>
        <v>-0.24950508870684435</v>
      </c>
      <c r="G120" s="24">
        <f>('回帰TMR'!G120-'TMR(基本ﾃﾞｰﾀ)'!G120)/'TMR(基本ﾃﾞｰﾀ)'!G120*100</f>
        <v>-0.09071902836869108</v>
      </c>
      <c r="H120" s="24">
        <f>('回帰TMR'!H120-'TMR(基本ﾃﾞｰﾀ)'!H120)/'TMR(基本ﾃﾞｰﾀ)'!H120*100</f>
        <v>-0.37908523735940514</v>
      </c>
      <c r="I120" s="24">
        <f>('回帰TMR'!I120-'TMR(基本ﾃﾞｰﾀ)'!I120)/'TMR(基本ﾃﾞｰﾀ)'!I120*100</f>
        <v>0.365441667749999</v>
      </c>
      <c r="J120" s="24">
        <f>('回帰TMR'!J120-'TMR(基本ﾃﾞｰﾀ)'!J120)/'TMR(基本ﾃﾞｰﾀ)'!J120*100</f>
        <v>0.1985687782681333</v>
      </c>
      <c r="K120" s="24">
        <f>('回帰TMR'!K120-'TMR(基本ﾃﾞｰﾀ)'!K120)/'TMR(基本ﾃﾞｰﾀ)'!K120*100</f>
        <v>-0.07780851749502823</v>
      </c>
      <c r="L120" s="24">
        <f>('回帰TMR'!L120-'TMR(基本ﾃﾞｰﾀ)'!L120)/'TMR(基本ﾃﾞｰﾀ)'!L120*100</f>
        <v>-0.2610298191285643</v>
      </c>
      <c r="M120" s="24">
        <f>('回帰TMR'!M120-'TMR(基本ﾃﾞｰﾀ)'!M120)/'TMR(基本ﾃﾞｰﾀ)'!M120*100</f>
        <v>-0.15344668913598025</v>
      </c>
    </row>
    <row r="121" spans="2:13" ht="14.25">
      <c r="B121" s="51">
        <v>13.4</v>
      </c>
      <c r="C121" s="24">
        <f>('回帰TMR'!C121-'TMR(基本ﾃﾞｰﾀ)'!C121)/'TMR(基本ﾃﾞｰﾀ)'!C121*100</f>
        <v>0.11312986864500593</v>
      </c>
      <c r="D121" s="24">
        <f>('回帰TMR'!D121-'TMR(基本ﾃﾞｰﾀ)'!D121)/'TMR(基本ﾃﾞｰﾀ)'!D121*100</f>
        <v>-0.2576735745757975</v>
      </c>
      <c r="E121" s="24">
        <f>('回帰TMR'!E121-'TMR(基本ﾃﾞｰﾀ)'!E121)/'TMR(基本ﾃﾞｰﾀ)'!E121*100</f>
        <v>-0.2962292281695275</v>
      </c>
      <c r="F121" s="24">
        <f>('回帰TMR'!F121-'TMR(基本ﾃﾞｰﾀ)'!F121)/'TMR(基本ﾃﾞｰﾀ)'!F121*100</f>
        <v>-0.23929783166564367</v>
      </c>
      <c r="G121" s="24">
        <f>('回帰TMR'!G121-'TMR(基本ﾃﾞｰﾀ)'!G121)/'TMR(基本ﾃﾞｰﾀ)'!G121*100</f>
        <v>-0.03399530204589486</v>
      </c>
      <c r="H121" s="24">
        <f>('回帰TMR'!H121-'TMR(基本ﾃﾞｰﾀ)'!H121)/'TMR(基本ﾃﾞｰﾀ)'!H121*100</f>
        <v>-0.40428287346871367</v>
      </c>
      <c r="I121" s="24">
        <f>('回帰TMR'!I121-'TMR(基本ﾃﾞｰﾀ)'!I121)/'TMR(基本ﾃﾞｰﾀ)'!I121*100</f>
        <v>0.25383401658008165</v>
      </c>
      <c r="J121" s="24">
        <f>('回帰TMR'!J121-'TMR(基本ﾃﾞｰﾀ)'!J121)/'TMR(基本ﾃﾞｰﾀ)'!J121*100</f>
        <v>0.1737972505052656</v>
      </c>
      <c r="K121" s="24">
        <f>('回帰TMR'!K121-'TMR(基本ﾃﾞｰﾀ)'!K121)/'TMR(基本ﾃﾞｰﾀ)'!K121*100</f>
        <v>-0.14502437315279962</v>
      </c>
      <c r="L121" s="24">
        <f>('回帰TMR'!L121-'TMR(基本ﾃﾞｰﾀ)'!L121)/'TMR(基本ﾃﾞｰﾀ)'!L121*100</f>
        <v>-0.1628861614366788</v>
      </c>
      <c r="M121" s="24">
        <f>('回帰TMR'!M121-'TMR(基本ﾃﾞｰﾀ)'!M121)/'TMR(基本ﾃﾞｰﾀ)'!M121*100</f>
        <v>0.16867616969105123</v>
      </c>
    </row>
    <row r="122" spans="2:13" ht="14.25">
      <c r="B122" s="51">
        <v>13.5</v>
      </c>
      <c r="C122" s="24">
        <f>('回帰TMR'!C122-'TMR(基本ﾃﾞｰﾀ)'!C122)/'TMR(基本ﾃﾞｰﾀ)'!C122*100</f>
        <v>0.08728001148817595</v>
      </c>
      <c r="D122" s="24">
        <f>('回帰TMR'!D122-'TMR(基本ﾃﾞｰﾀ)'!D122)/'TMR(基本ﾃﾞｰﾀ)'!D122*100</f>
        <v>-0.26196371302072974</v>
      </c>
      <c r="E122" s="24">
        <f>('回帰TMR'!E122-'TMR(基本ﾃﾞｰﾀ)'!E122)/'TMR(基本ﾃﾞｰﾀ)'!E122*100</f>
        <v>-0.21241845440106774</v>
      </c>
      <c r="F122" s="24">
        <f>('回帰TMR'!F122-'TMR(基本ﾃﾞｰﾀ)'!F122)/'TMR(基本ﾃﾞｰﾀ)'!F122*100</f>
        <v>-0.4255595225985421</v>
      </c>
      <c r="G122" s="24">
        <f>('回帰TMR'!G122-'TMR(基本ﾃﾞｰﾀ)'!G122)/'TMR(基本ﾃﾞｰﾀ)'!G122*100</f>
        <v>-0.26346593623397296</v>
      </c>
      <c r="H122" s="24">
        <f>('回帰TMR'!H122-'TMR(基本ﾃﾞｰﾀ)'!H122)/'TMR(基本ﾃﾞｰﾀ)'!H122*100</f>
        <v>-0.056689417858604416</v>
      </c>
      <c r="I122" s="24">
        <f>('回帰TMR'!I122-'TMR(基本ﾃﾞｰﾀ)'!I122)/'TMR(基本ﾃﾞｰﾀ)'!I122*100</f>
        <v>0.4357741573117746</v>
      </c>
      <c r="J122" s="24">
        <f>('回帰TMR'!J122-'TMR(基本ﾃﾞｰﾀ)'!J122)/'TMR(基本ﾃﾞｰﾀ)'!J122*100</f>
        <v>0.2121805907749704</v>
      </c>
      <c r="K122" s="24">
        <f>('回帰TMR'!K122-'TMR(基本ﾃﾞｰﾀ)'!K122)/'TMR(基本ﾃﾞｰﾀ)'!K122*100</f>
        <v>-0.13765000880295838</v>
      </c>
      <c r="L122" s="24">
        <f>('回帰TMR'!L122-'TMR(基本ﾃﾞｰﾀ)'!L122)/'TMR(基本ﾃﾞｰﾀ)'!L122*100</f>
        <v>-0.27426125087348824</v>
      </c>
      <c r="M122" s="24">
        <f>('回帰TMR'!M122-'TMR(基本ﾃﾞｰﾀ)'!M122)/'TMR(基本ﾃﾞｰﾀ)'!M122*100</f>
        <v>0.0727844821302006</v>
      </c>
    </row>
    <row r="123" spans="2:13" ht="14.25">
      <c r="B123" s="51">
        <v>13.6</v>
      </c>
      <c r="C123" s="24">
        <f>('回帰TMR'!C123-'TMR(基本ﾃﾞｰﾀ)'!C123)/'TMR(基本ﾃﾞｰﾀ)'!C123*100</f>
        <v>0.18885749374761687</v>
      </c>
      <c r="D123" s="24">
        <f>('回帰TMR'!D123-'TMR(基本ﾃﾞｰﾀ)'!D123)/'TMR(基本ﾃﾞｰﾀ)'!D123*100</f>
        <v>-0.3602623332631946</v>
      </c>
      <c r="E123" s="24">
        <f>('回帰TMR'!E123-'TMR(基本ﾃﾞｰﾀ)'!E123)/'TMR(基本ﾃﾞｰﾀ)'!E123*100</f>
        <v>-0.44841590402239784</v>
      </c>
      <c r="F123" s="24">
        <f>('回帰TMR'!F123-'TMR(基本ﾃﾞｰﾀ)'!F123)/'TMR(基本ﾃﾞｰﾀ)'!F123*100</f>
        <v>-0.32177477442991737</v>
      </c>
      <c r="G123" s="24">
        <f>('回帰TMR'!G123-'TMR(基本ﾃﾞｰﾀ)'!G123)/'TMR(基本ﾃﾞｰﾀ)'!G123*100</f>
        <v>-0.04852048235416753</v>
      </c>
      <c r="H123" s="24">
        <f>('回帰TMR'!H123-'TMR(基本ﾃﾞｰﾀ)'!H123)/'TMR(基本ﾃﾞｰﾀ)'!H123*100</f>
        <v>-0.4534836624491194</v>
      </c>
      <c r="I123" s="24">
        <f>('回帰TMR'!I123-'TMR(基本ﾃﾞｰﾀ)'!I123)/'TMR(基本ﾃﾞｰﾀ)'!I123*100</f>
        <v>0.23470679358695246</v>
      </c>
      <c r="J123" s="24">
        <f>('回帰TMR'!J123-'TMR(基本ﾃﾞｰﾀ)'!J123)/'TMR(基本ﾃﾞｰﾀ)'!J123*100</f>
        <v>0.16251043164345658</v>
      </c>
      <c r="K123" s="24">
        <f>('回帰TMR'!K123-'TMR(基本ﾃﾞｰﾀ)'!K123)/'TMR(基本ﾃﾞｰﾀ)'!K123*100</f>
        <v>-0.09258251777979898</v>
      </c>
      <c r="L123" s="24">
        <f>('回帰TMR'!L123-'TMR(基本ﾃﾞｰﾀ)'!L123)/'TMR(基本ﾃﾞｰﾀ)'!L123*100</f>
        <v>-0.22490987653247776</v>
      </c>
      <c r="M123" s="24">
        <f>('回帰TMR'!M123-'TMR(基本ﾃﾞｰﾀ)'!M123)/'TMR(基本ﾃﾞｰﾀ)'!M123*100</f>
        <v>0.1253229450765332</v>
      </c>
    </row>
    <row r="124" spans="2:13" ht="14.25">
      <c r="B124" s="51">
        <v>13.7</v>
      </c>
      <c r="C124" s="24">
        <f>('回帰TMR'!C124-'TMR(基本ﾃﾞｰﾀ)'!C124)/'TMR(基本ﾃﾞｰﾀ)'!C124*100</f>
        <v>-0.002145019983144396</v>
      </c>
      <c r="D124" s="24">
        <f>('回帰TMR'!D124-'TMR(基本ﾃﾞｰﾀ)'!D124)/'TMR(基本ﾃﾞｰﾀ)'!D124*100</f>
        <v>-0.14347256231986172</v>
      </c>
      <c r="E124" s="24">
        <f>('回帰TMR'!E124-'TMR(基本ﾃﾞｰﾀ)'!E124)/'TMR(基本ﾃﾞｰﾀ)'!E124*100</f>
        <v>-0.2013363816301989</v>
      </c>
      <c r="F124" s="24">
        <f>('回帰TMR'!F124-'TMR(基本ﾃﾞｰﾀ)'!F124)/'TMR(基本ﾃﾞｰﾀ)'!F124*100</f>
        <v>-0.42812909141425803</v>
      </c>
      <c r="G124" s="24">
        <f>('回帰TMR'!G124-'TMR(基本ﾃﾞｰﾀ)'!G124)/'TMR(基本ﾃﾞｰﾀ)'!G124*100</f>
        <v>-0.21235671484865468</v>
      </c>
      <c r="H124" s="24">
        <f>('回帰TMR'!H124-'TMR(基本ﾃﾞｰﾀ)'!H124)/'TMR(基本ﾃﾞｰﾀ)'!H124*100</f>
        <v>-0.32299220710460846</v>
      </c>
      <c r="I124" s="24">
        <f>('回帰TMR'!I124-'TMR(基本ﾃﾞｰﾀ)'!I124)/'TMR(基本ﾃﾞｰﾀ)'!I124*100</f>
        <v>0.276867040558511</v>
      </c>
      <c r="J124" s="24">
        <f>('回帰TMR'!J124-'TMR(基本ﾃﾞｰﾀ)'!J124)/'TMR(基本ﾃﾞｰﾀ)'!J124*100</f>
        <v>0.15086007252827863</v>
      </c>
      <c r="K124" s="24">
        <f>('回帰TMR'!K124-'TMR(基本ﾃﾞｰﾀ)'!K124)/'TMR(基本ﾃﾞｰﾀ)'!K124*100</f>
        <v>-0.19717949561486697</v>
      </c>
      <c r="L124" s="24">
        <f>('回帰TMR'!L124-'TMR(基本ﾃﾞｰﾀ)'!L124)/'TMR(基本ﾃﾞｰﾀ)'!L124*100</f>
        <v>-0.32403015000201796</v>
      </c>
      <c r="M124" s="24">
        <f>('回帰TMR'!M124-'TMR(基本ﾃﾞｰﾀ)'!M124)/'TMR(基本ﾃﾞｰﾀ)'!M124*100</f>
        <v>0.029321888681847166</v>
      </c>
    </row>
    <row r="125" spans="2:13" ht="14.25">
      <c r="B125" s="51">
        <v>13.8</v>
      </c>
      <c r="C125" s="24">
        <f>('回帰TMR'!C125-'TMR(基本ﾃﾞｰﾀ)'!C125)/'TMR(基本ﾃﾞｰﾀ)'!C125*100</f>
        <v>0.10286346148929226</v>
      </c>
      <c r="D125" s="24">
        <f>('回帰TMR'!D125-'TMR(基本ﾃﾞｰﾀ)'!D125)/'TMR(基本ﾃﾞｰﾀ)'!D125*100</f>
        <v>-0.5133483117624902</v>
      </c>
      <c r="E125" s="24">
        <f>('回帰TMR'!E125-'TMR(基本ﾃﾞｰﾀ)'!E125)/'TMR(基本ﾃﾞｰﾀ)'!E125*100</f>
        <v>-0.3424899199214928</v>
      </c>
      <c r="F125" s="24">
        <f>('回帰TMR'!F125-'TMR(基本ﾃﾞｰﾀ)'!F125)/'TMR(基本ﾃﾞｰﾀ)'!F125*100</f>
        <v>-0.09560763691626152</v>
      </c>
      <c r="G125" s="24">
        <f>('回帰TMR'!G125-'TMR(基本ﾃﾞｰﾀ)'!G125)/'TMR(基本ﾃﾞｰﾀ)'!G125*100</f>
        <v>-0.007499772451393451</v>
      </c>
      <c r="H125" s="24">
        <f>('回帰TMR'!H125-'TMR(基本ﾃﾞｰﾀ)'!H125)/'TMR(基本ﾃﾞｰﾀ)'!H125*100</f>
        <v>-0.46237201285141905</v>
      </c>
      <c r="I125" s="24">
        <f>('回帰TMR'!I125-'TMR(基本ﾃﾞｰﾀ)'!I125)/'TMR(基本ﾃﾞｰﾀ)'!I125*100</f>
        <v>0.2424580954557653</v>
      </c>
      <c r="J125" s="24">
        <f>('回帰TMR'!J125-'TMR(基本ﾃﾞｰﾀ)'!J125)/'TMR(基本ﾃﾞｰﾀ)'!J125*100</f>
        <v>0.2029066496448441</v>
      </c>
      <c r="K125" s="24">
        <f>('回帰TMR'!K125-'TMR(基本ﾃﾞｰﾀ)'!K125)/'TMR(基本ﾃﾞｰﾀ)'!K125*100</f>
        <v>-0.18925106891929938</v>
      </c>
      <c r="L125" s="24">
        <f>('回帰TMR'!L125-'TMR(基本ﾃﾞｰﾀ)'!L125)/'TMR(基本ﾃﾞｰﾀ)'!L125*100</f>
        <v>-0.4232157866415757</v>
      </c>
      <c r="M125" s="24">
        <f>('回帰TMR'!M125-'TMR(基本ﾃﾞｰﾀ)'!M125)/'TMR(基本ﾃﾞｰﾀ)'!M125*100</f>
        <v>-0.06675624099146367</v>
      </c>
    </row>
    <row r="126" spans="2:13" ht="14.25">
      <c r="B126" s="51">
        <v>13.9</v>
      </c>
      <c r="C126" s="24">
        <f>('回帰TMR'!C126-'TMR(基本ﾃﾞｰﾀ)'!C126)/'TMR(基本ﾃﾞｰﾀ)'!C126*100</f>
        <v>0.09721372838850557</v>
      </c>
      <c r="D126" s="24">
        <f>('回帰TMR'!D126-'TMR(基本ﾃﾞｰﾀ)'!D126)/'TMR(基本ﾃﾞｰﾀ)'!D126*100</f>
        <v>-0.23860182346088538</v>
      </c>
      <c r="E126" s="24">
        <f>('回帰TMR'!E126-'TMR(基本ﾃﾞｰﾀ)'!E126)/'TMR(基本ﾃﾞｰﾀ)'!E126*100</f>
        <v>-0.5099934898666771</v>
      </c>
      <c r="F126" s="24">
        <f>('回帰TMR'!F126-'TMR(基本ﾃﾞｰﾀ)'!F126)/'TMR(基本ﾃﾞｰﾀ)'!F126*100</f>
        <v>-0.573196939162024</v>
      </c>
      <c r="G126" s="24">
        <f>('回帰TMR'!G126-'TMR(基本ﾃﾞｰﾀ)'!G126)/'TMR(基本ﾃﾞｰﾀ)'!G126*100</f>
        <v>0.0673425224462591</v>
      </c>
      <c r="H126" s="24">
        <f>('回帰TMR'!H126-'TMR(基本ﾃﾞｰﾀ)'!H126)/'TMR(基本ﾃﾞｰﾀ)'!H126*100</f>
        <v>-0.26522703856611296</v>
      </c>
      <c r="I126" s="24">
        <f>('回帰TMR'!I126-'TMR(基本ﾃﾞｰﾀ)'!I126)/'TMR(基本ﾃﾞｰﾀ)'!I126*100</f>
        <v>0.27268033678070264</v>
      </c>
      <c r="J126" s="24">
        <f>('回帰TMR'!J126-'TMR(基本ﾃﾞｰﾀ)'!J126)/'TMR(基本ﾃﾞｰﾀ)'!J126*100</f>
        <v>0.026491713304774355</v>
      </c>
      <c r="K126" s="24">
        <f>('回帰TMR'!K126-'TMR(基本ﾃﾞｰﾀ)'!K126)/'TMR(基本ﾃﾞｰﾀ)'!K126*100</f>
        <v>-0.33152132418368957</v>
      </c>
      <c r="L126" s="24">
        <f>('回帰TMR'!L126-'TMR(基本ﾃﾞｰﾀ)'!L126)/'TMR(基本ﾃﾞｰﾀ)'!L126*100</f>
        <v>-0.21140034640954264</v>
      </c>
      <c r="M126" s="24">
        <f>('回帰TMR'!M126-'TMR(基本ﾃﾞｰﾀ)'!M126)/'TMR(基本ﾃﾞｰﾀ)'!M126*100</f>
        <v>0.148306113527054</v>
      </c>
    </row>
    <row r="127" spans="2:13" ht="14.25">
      <c r="B127" s="51">
        <v>14</v>
      </c>
      <c r="C127" s="24">
        <f>('回帰TMR'!C127-'TMR(基本ﾃﾞｰﾀ)'!C127)/'TMR(基本ﾃﾞｰﾀ)'!C127*100</f>
        <v>-0.06264616933537857</v>
      </c>
      <c r="D127" s="24">
        <f>('回帰TMR'!D127-'TMR(基本ﾃﾞｰﾀ)'!D127)/'TMR(基本ﾃﾞｰﾀ)'!D127*100</f>
        <v>-0.42930112268389586</v>
      </c>
      <c r="E127" s="24">
        <f>('回帰TMR'!E127-'TMR(基本ﾃﾞｰﾀ)'!E127)/'TMR(基本ﾃﾞｰﾀ)'!E127*100</f>
        <v>-0.3120494884957497</v>
      </c>
      <c r="F127" s="24">
        <f>('回帰TMR'!F127-'TMR(基本ﾃﾞｰﾀ)'!F127)/'TMR(基本ﾃﾞｰﾀ)'!F127*100</f>
        <v>-0.14445095674003874</v>
      </c>
      <c r="G127" s="24">
        <f>('回帰TMR'!G127-'TMR(基本ﾃﾞｰﾀ)'!G127)/'TMR(基本ﾃﾞｰﾀ)'!G127*100</f>
        <v>0.05030461057215049</v>
      </c>
      <c r="H127" s="24">
        <f>('回帰TMR'!H127-'TMR(基本ﾃﾞｰﾀ)'!H127)/'TMR(基本ﾃﾞｰﾀ)'!H127*100</f>
        <v>-0.4561889185813361</v>
      </c>
      <c r="I127" s="24">
        <f>('回帰TMR'!I127-'TMR(基本ﾃﾞｰﾀ)'!I127)/'TMR(基本ﾃﾞｰﾀ)'!I127*100</f>
        <v>0.1613350636376165</v>
      </c>
      <c r="J127" s="24">
        <f>('回帰TMR'!J127-'TMR(基本ﾃﾞｰﾀ)'!J127)/'TMR(基本ﾃﾞｰﾀ)'!J127*100</f>
        <v>0.07888274900531322</v>
      </c>
      <c r="K127" s="24">
        <f>('回帰TMR'!K127-'TMR(基本ﾃﾞｰﾀ)'!K127)/'TMR(基本ﾃﾞｰﾀ)'!K127*100</f>
        <v>-0.27321706109858945</v>
      </c>
      <c r="L127" s="24">
        <f>('回帰TMR'!L127-'TMR(基本ﾃﾞｰﾀ)'!L127)/'TMR(基本ﾃﾞｰﾀ)'!L127*100</f>
        <v>-0.198082926773386</v>
      </c>
      <c r="M127" s="24">
        <f>('回帰TMR'!M127-'TMR(基本ﾃﾞｰﾀ)'!M127)/'TMR(基本ﾃﾞｰﾀ)'!M127*100</f>
        <v>-0.10992420104341874</v>
      </c>
    </row>
    <row r="128" spans="2:13" ht="14.25">
      <c r="B128" s="51">
        <v>14.1</v>
      </c>
      <c r="C128" s="24">
        <f>('回帰TMR'!C128-'TMR(基本ﾃﾞｰﾀ)'!C128)/'TMR(基本ﾃﾞｰﾀ)'!C128*100</f>
        <v>0.03372570574462184</v>
      </c>
      <c r="D128" s="24">
        <f>('回帰TMR'!D128-'TMR(基本ﾃﾞｰﾀ)'!D128)/'TMR(基本ﾃﾞｰﾀ)'!D128*100</f>
        <v>-0.2464296610313236</v>
      </c>
      <c r="E128" s="24">
        <f>('回帰TMR'!E128-'TMR(基本ﾃﾞｰﾀ)'!E128)/'TMR(基本ﾃﾞｰﾀ)'!E128*100</f>
        <v>-0.12461295742387932</v>
      </c>
      <c r="F128" s="24">
        <f>('回帰TMR'!F128-'TMR(基本ﾃﾞｰﾀ)'!F128)/'TMR(基本ﾃﾞｰﾀ)'!F128*100</f>
        <v>-0.20805118048341167</v>
      </c>
      <c r="G128" s="24">
        <f>('回帰TMR'!G128-'TMR(基本ﾃﾞｰﾀ)'!G128)/'TMR(基本ﾃﾞｰﾀ)'!G128*100</f>
        <v>-0.19225265536579111</v>
      </c>
      <c r="H128" s="24">
        <f>('回帰TMR'!H128-'TMR(基本ﾃﾞｰﾀ)'!H128)/'TMR(基本ﾃﾞｰﾀ)'!H128*100</f>
        <v>-0.09982778884038701</v>
      </c>
      <c r="I128" s="24">
        <f>('回帰TMR'!I128-'TMR(基本ﾃﾞｰﾀ)'!I128)/'TMR(基本ﾃﾞｰﾀ)'!I128*100</f>
        <v>0.20512904182286984</v>
      </c>
      <c r="J128" s="24">
        <f>('回帰TMR'!J128-'TMR(基本ﾃﾞｰﾀ)'!J128)/'TMR(基本ﾃﾞｰﾀ)'!J128*100</f>
        <v>-0.05956559169199625</v>
      </c>
      <c r="K128" s="24">
        <f>('回帰TMR'!K128-'TMR(基本ﾃﾞｰﾀ)'!K128)/'TMR(基本ﾃﾞｰﾀ)'!K128*100</f>
        <v>-0.26474034311084377</v>
      </c>
      <c r="L128" s="24">
        <f>('回帰TMR'!L128-'TMR(基本ﾃﾞｰﾀ)'!L128)/'TMR(基本ﾃﾞｰﾀ)'!L128*100</f>
        <v>-0.2722313125871955</v>
      </c>
      <c r="M128" s="24">
        <f>('回帰TMR'!M128-'TMR(基本ﾃﾞｰﾀ)'!M128)/'TMR(基本ﾃﾞｰﾀ)'!M128*100</f>
        <v>-0.043940032282725194</v>
      </c>
    </row>
    <row r="129" spans="2:13" ht="14.25">
      <c r="B129" s="51">
        <v>14.2</v>
      </c>
      <c r="C129" s="24">
        <f>('回帰TMR'!C129-'TMR(基本ﾃﾞｰﾀ)'!C129)/'TMR(基本ﾃﾞｰﾀ)'!C129*100</f>
        <v>0.23269624460954785</v>
      </c>
      <c r="D129" s="24">
        <f>('回帰TMR'!D129-'TMR(基本ﾃﾞｰﾀ)'!D129)/'TMR(基本ﾃﾞｰﾀ)'!D129*100</f>
        <v>-0.3386897500578133</v>
      </c>
      <c r="E129" s="24">
        <f>('回帰TMR'!E129-'TMR(基本ﾃﾞｰﾀ)'!E129)/'TMR(基本ﾃﾞｰﾀ)'!E129*100</f>
        <v>-0.5220719981795707</v>
      </c>
      <c r="F129" s="24">
        <f>('回帰TMR'!F129-'TMR(基本ﾃﾞｰﾀ)'!F129)/'TMR(基本ﾃﾞｰﾀ)'!F129*100</f>
        <v>-0.4725563034850029</v>
      </c>
      <c r="G129" s="24">
        <f>('回帰TMR'!G129-'TMR(基本ﾃﾞｰﾀ)'!G129)/'TMR(基本ﾃﾞｰﾀ)'!G129*100</f>
        <v>-0.00854305183953068</v>
      </c>
      <c r="H129" s="24">
        <f>('回帰TMR'!H129-'TMR(基本ﾃﾞｰﾀ)'!H129)/'TMR(基本ﾃﾞｰﾀ)'!H129*100</f>
        <v>-0.3824252907425374</v>
      </c>
      <c r="I129" s="24">
        <f>('回帰TMR'!I129-'TMR(基本ﾃﾞｰﾀ)'!I129)/'TMR(基本ﾃﾞｰﾀ)'!I129*100</f>
        <v>0.24956957465377422</v>
      </c>
      <c r="J129" s="24">
        <f>('回帰TMR'!J129-'TMR(基本ﾃﾞｰﾀ)'!J129)/'TMR(基本ﾃﾞｰﾀ)'!J129*100</f>
        <v>0.18545429479632003</v>
      </c>
      <c r="K129" s="24">
        <f>('回帰TMR'!K129-'TMR(基本ﾃﾞｰﾀ)'!K129)/'TMR(基本ﾃﾞｰﾀ)'!K129*100</f>
        <v>-0.20543254569527214</v>
      </c>
      <c r="L129" s="24">
        <f>('回帰TMR'!L129-'TMR(基本ﾃﾞｰﾀ)'!L129)/'TMR(基本ﾃﾞｰﾀ)'!L129*100</f>
        <v>-0.22087081054692326</v>
      </c>
      <c r="M129" s="24">
        <f>('回帰TMR'!M129-'TMR(基本ﾃﾞｰﾀ)'!M129)/'TMR(基本ﾃﾞｰﾀ)'!M129*100</f>
        <v>0.010105193627398576</v>
      </c>
    </row>
    <row r="130" spans="2:13" ht="14.25">
      <c r="B130" s="51">
        <v>14.3</v>
      </c>
      <c r="C130" s="24">
        <f>('回帰TMR'!C130-'TMR(基本ﾃﾞｰﾀ)'!C130)/'TMR(基本ﾃﾞｰﾀ)'!C130*100</f>
        <v>0.07602189223221123</v>
      </c>
      <c r="D130" s="24">
        <f>('回帰TMR'!D130-'TMR(基本ﾃﾞｰﾀ)'!D130)/'TMR(基本ﾃﾞｰﾀ)'!D130*100</f>
        <v>-0.095382259768504</v>
      </c>
      <c r="E130" s="24">
        <f>('回帰TMR'!E130-'TMR(基本ﾃﾞｰﾀ)'!E130)/'TMR(基本ﾃﾞｰﾀ)'!E130*100</f>
        <v>0.010632510728319375</v>
      </c>
      <c r="F130" s="24">
        <f>('回帰TMR'!F130-'TMR(基本ﾃﾞｰﾀ)'!F130)/'TMR(基本ﾃﾞｰﾀ)'!F130*100</f>
        <v>-0.07659137076610754</v>
      </c>
      <c r="G130" s="24">
        <f>('回帰TMR'!G130-'TMR(基本ﾃﾞｰﾀ)'!G130)/'TMR(基本ﾃﾞｰﾀ)'!G130*100</f>
        <v>-0.14411637015200013</v>
      </c>
      <c r="H130" s="24">
        <f>('回帰TMR'!H130-'TMR(基本ﾃﾞｰﾀ)'!H130)/'TMR(基本ﾃﾞｰﾀ)'!H130*100</f>
        <v>-0.3901918979595061</v>
      </c>
      <c r="I130" s="24">
        <f>('回帰TMR'!I130-'TMR(基本ﾃﾞｰﾀ)'!I130)/'TMR(基本ﾃﾞｰﾀ)'!I130*100</f>
        <v>0.3077077018323222</v>
      </c>
      <c r="J130" s="24">
        <f>('回帰TMR'!J130-'TMR(基本ﾃﾞｰﾀ)'!J130)/'TMR(基本ﾃﾞｰﾀ)'!J130*100</f>
        <v>0.14958184543786346</v>
      </c>
      <c r="K130" s="24">
        <f>('回帰TMR'!K130-'TMR(基本ﾃﾞｰﾀ)'!K130)/'TMR(基本ﾃﾞｰﾀ)'!K130*100</f>
        <v>-0.14551734949076678</v>
      </c>
      <c r="L130" s="24">
        <f>('回帰TMR'!L130-'TMR(基本ﾃﾞｰﾀ)'!L130)/'TMR(基本ﾃﾞｰﾀ)'!L130*100</f>
        <v>-0.13113107965219062</v>
      </c>
      <c r="M130" s="24">
        <f>('回帰TMR'!M130-'TMR(基本ﾃﾞｰﾀ)'!M130)/'TMR(基本ﾃﾞｰﾀ)'!M130*100</f>
        <v>0.22852822455697486</v>
      </c>
    </row>
    <row r="131" spans="2:13" ht="14.25">
      <c r="B131" s="51">
        <v>14.4</v>
      </c>
      <c r="C131" s="24">
        <f>('回帰TMR'!C131-'TMR(基本ﾃﾞｰﾀ)'!C131)/'TMR(基本ﾃﾞｰﾀ)'!C131*100</f>
        <v>0.09260144581735945</v>
      </c>
      <c r="D131" s="24">
        <f>('回帰TMR'!D131-'TMR(基本ﾃﾞｰﾀ)'!D131)/'TMR(基本ﾃﾞｰﾀ)'!D131*100</f>
        <v>-0.35326484445911494</v>
      </c>
      <c r="E131" s="24">
        <f>('回帰TMR'!E131-'TMR(基本ﾃﾞｰﾀ)'!E131)/'TMR(基本ﾃﾞｰﾀ)'!E131*100</f>
        <v>-0.47003830584669004</v>
      </c>
      <c r="F131" s="24">
        <f>('回帰TMR'!F131-'TMR(基本ﾃﾞｰﾀ)'!F131)/'TMR(基本ﾃﾞｰﾀ)'!F131*100</f>
        <v>-0.40877803029631243</v>
      </c>
      <c r="G131" s="24">
        <f>('回帰TMR'!G131-'TMR(基本ﾃﾞｰﾀ)'!G131)/'TMR(基本ﾃﾞｰﾀ)'!G131*100</f>
        <v>-0.024710139196318814</v>
      </c>
      <c r="H131" s="24">
        <f>('回帰TMR'!H131-'TMR(基本ﾃﾞｰﾀ)'!H131)/'TMR(基本ﾃﾞｰﾀ)'!H131*100</f>
        <v>-0.6332362194856586</v>
      </c>
      <c r="I131" s="24">
        <f>('回帰TMR'!I131-'TMR(基本ﾃﾞｰﾀ)'!I131)/'TMR(基本ﾃﾞｰﾀ)'!I131*100</f>
        <v>0.10544292319155155</v>
      </c>
      <c r="J131" s="24">
        <f>('回帰TMR'!J131-'TMR(基本ﾃﾞｰﾀ)'!J131)/'TMR(基本ﾃﾞｰﾀ)'!J131*100</f>
        <v>0.20408035489324064</v>
      </c>
      <c r="K131" s="24">
        <f>('回帰TMR'!K131-'TMR(基本ﾃﾞｰﾀ)'!K131)/'TMR(基本ﾃﾞｰﾀ)'!K131*100</f>
        <v>-0.13590322500834956</v>
      </c>
      <c r="L131" s="24">
        <f>('回帰TMR'!L131-'TMR(基本ﾃﾞｰﾀ)'!L131)/'TMR(基本ﾃﾞｰﾀ)'!L131*100</f>
        <v>-0.24293479205586213</v>
      </c>
      <c r="M131" s="24">
        <f>('回帰TMR'!M131-'TMR(基本ﾃﾞｰﾀ)'!M131)/'TMR(基本ﾃﾞｰﾀ)'!M131*100</f>
        <v>-0.018930772188002862</v>
      </c>
    </row>
    <row r="132" spans="2:13" ht="14.25">
      <c r="B132" s="51">
        <v>14.5</v>
      </c>
      <c r="C132" s="24">
        <f>('回帰TMR'!C132-'TMR(基本ﾃﾞｰﾀ)'!C132)/'TMR(基本ﾃﾞｰﾀ)'!C132*100</f>
        <v>0.3133620614962891</v>
      </c>
      <c r="D132" s="24">
        <f>('回帰TMR'!D132-'TMR(基本ﾃﾞｰﾀ)'!D132)/'TMR(基本ﾃﾞｰﾀ)'!D132*100</f>
        <v>-0.24644297530526899</v>
      </c>
      <c r="E132" s="24">
        <f>('回帰TMR'!E132-'TMR(基本ﾃﾞｰﾀ)'!E132)/'TMR(基本ﾃﾞｰﾀ)'!E132*100</f>
        <v>-0.18030226919924894</v>
      </c>
      <c r="F132" s="24">
        <f>('回帰TMR'!F132-'TMR(基本ﾃﾞｰﾀ)'!F132)/'TMR(基本ﾃﾞｰﾀ)'!F132*100</f>
        <v>-0.04878727190020152</v>
      </c>
      <c r="G132" s="24">
        <f>('回帰TMR'!G132-'TMR(基本ﾃﾞｰﾀ)'!G132)/'TMR(基本ﾃﾞｰﾀ)'!G132*100</f>
        <v>0.09645303376432318</v>
      </c>
      <c r="H132" s="24">
        <f>('回帰TMR'!H132-'TMR(基本ﾃﾞｰﾀ)'!H132)/'TMR(基本ﾃﾞｰﾀ)'!H132*100</f>
        <v>-0.14008873101226837</v>
      </c>
      <c r="I132" s="24">
        <f>('回帰TMR'!I132-'TMR(基本ﾃﾞｰﾀ)'!I132)/'TMR(基本ﾃﾞｰﾀ)'!I132*100</f>
        <v>0.41314736124537077</v>
      </c>
      <c r="J132" s="24">
        <f>('回帰TMR'!J132-'TMR(基本ﾃﾞｰﾀ)'!J132)/'TMR(基本ﾃﾞｰﾀ)'!J132*100</f>
        <v>0.10405125153617048</v>
      </c>
      <c r="K132" s="24">
        <f>('回帰TMR'!K132-'TMR(基本ﾃﾞｰﾀ)'!K132)/'TMR(基本ﾃﾞｰﾀ)'!K132*100</f>
        <v>-0.189728104484795</v>
      </c>
      <c r="L132" s="24">
        <f>('回帰TMR'!L132-'TMR(基本ﾃﾞｰﾀ)'!L132)/'TMR(基本ﾃﾞｰﾀ)'!L132*100</f>
        <v>-0.17772336378978298</v>
      </c>
      <c r="M132" s="24">
        <f>('回帰TMR'!M132-'TMR(基本ﾃﾞｰﾀ)'!M132)/'TMR(基本ﾃﾞｰﾀ)'!M132*100</f>
        <v>0.04886707592391169</v>
      </c>
    </row>
    <row r="133" spans="2:13" ht="14.25">
      <c r="B133" s="51">
        <v>14.6</v>
      </c>
      <c r="C133" s="24">
        <f>('回帰TMR'!C133-'TMR(基本ﾃﾞｰﾀ)'!C133)/'TMR(基本ﾃﾞｰﾀ)'!C133*100</f>
        <v>0.05848562582478958</v>
      </c>
      <c r="D133" s="24">
        <f>('回帰TMR'!D133-'TMR(基本ﾃﾞｰﾀ)'!D133)/'TMR(基本ﾃﾞｰﾀ)'!D133*100</f>
        <v>-0.2924401816268145</v>
      </c>
      <c r="E133" s="24">
        <f>('回帰TMR'!E133-'TMR(基本ﾃﾞｰﾀ)'!E133)/'TMR(基本ﾃﾞｰﾀ)'!E133*100</f>
        <v>-0.06683394077634817</v>
      </c>
      <c r="F133" s="24">
        <f>('回帰TMR'!F133-'TMR(基本ﾃﾞｰﾀ)'!F133)/'TMR(基本ﾃﾞｰﾀ)'!F133*100</f>
        <v>0.09685082962446899</v>
      </c>
      <c r="G133" s="24">
        <f>('回帰TMR'!G133-'TMR(基本ﾃﾞｰﾀ)'!G133)/'TMR(基本ﾃﾞｰﾀ)'!G133*100</f>
        <v>0.17866056677630265</v>
      </c>
      <c r="H133" s="24">
        <f>('回帰TMR'!H133-'TMR(基本ﾃﾞｰﾀ)'!H133)/'TMR(基本ﾃﾞｰﾀ)'!H133*100</f>
        <v>-0.039227003776347566</v>
      </c>
      <c r="I133" s="24">
        <f>('回帰TMR'!I133-'TMR(基本ﾃﾞｰﾀ)'!I133)/'TMR(基本ﾃﾞｰﾀ)'!I133*100</f>
        <v>0.22356228217188692</v>
      </c>
      <c r="J133" s="24">
        <f>('回帰TMR'!J133-'TMR(基本ﾃﾞｰﾀ)'!J133)/'TMR(基本ﾃﾞｰﾀ)'!J133*100</f>
        <v>0.016929650448970077</v>
      </c>
      <c r="K133" s="24">
        <f>('回帰TMR'!K133-'TMR(基本ﾃﾞｰﾀ)'!K133)/'TMR(基本ﾃﾞｰﾀ)'!K133*100</f>
        <v>-0.0005025393106778281</v>
      </c>
      <c r="L133" s="24">
        <f>('回帰TMR'!L133-'TMR(基本ﾃﾞｰﾀ)'!L133)/'TMR(基本ﾃﾞｰﾀ)'!L133*100</f>
        <v>-0.11186715355938434</v>
      </c>
      <c r="M133" s="24">
        <f>('回帰TMR'!M133-'TMR(基本ﾃﾞｰﾀ)'!M133)/'TMR(基本ﾃﾞｰﾀ)'!M133*100</f>
        <v>0.11730118914613491</v>
      </c>
    </row>
    <row r="134" spans="2:13" ht="14.25">
      <c r="B134" s="51">
        <v>14.7</v>
      </c>
      <c r="C134" s="24">
        <f>('回帰TMR'!C134-'TMR(基本ﾃﾞｰﾀ)'!C134)/'TMR(基本ﾃﾞｰﾀ)'!C134*100</f>
        <v>0.1816813173379256</v>
      </c>
      <c r="D134" s="24">
        <f>('回帰TMR'!D134-'TMR(基本ﾃﾞｰﾀ)'!D134)/'TMR(基本ﾃﾞｰﾀ)'!D134*100</f>
        <v>-0.2950507272813471</v>
      </c>
      <c r="E134" s="24">
        <f>('回帰TMR'!E134-'TMR(基本ﾃﾞｰﾀ)'!E134)/'TMR(基本ﾃﾞｰﾀ)'!E134*100</f>
        <v>-0.368567749887505</v>
      </c>
      <c r="F134" s="24">
        <f>('回帰TMR'!F134-'TMR(基本ﾃﾞｰﾀ)'!F134)/'TMR(基本ﾃﾞｰﾀ)'!F134*100</f>
        <v>-0.24997162385261762</v>
      </c>
      <c r="G134" s="24">
        <f>('回帰TMR'!G134-'TMR(基本ﾃﾞｰﾀ)'!G134)/'TMR(基本ﾃﾞｰﾀ)'!G134*100</f>
        <v>0.05813898422053069</v>
      </c>
      <c r="H134" s="24">
        <f>('回帰TMR'!H134-'TMR(基本ﾃﾞｰﾀ)'!H134)/'TMR(基本ﾃﾞｰﾀ)'!H134*100</f>
        <v>-0.21691358800995023</v>
      </c>
      <c r="I134" s="24">
        <f>('回帰TMR'!I134-'TMR(基本ﾃﾞｰﾀ)'!I134)/'TMR(基本ﾃﾞｰﾀ)'!I134*100</f>
        <v>0.19165251719734688</v>
      </c>
      <c r="J134" s="24">
        <f>('回帰TMR'!J134-'TMR(基本ﾃﾞｰﾀ)'!J134)/'TMR(基本ﾃﾞｰﾀ)'!J134*100</f>
        <v>0.12415885783051105</v>
      </c>
      <c r="K134" s="24">
        <f>('回帰TMR'!K134-'TMR(基本ﾃﾞｰﾀ)'!K134)/'TMR(基本ﾃﾞｰﾀ)'!K134*100</f>
        <v>-0.13084872276061596</v>
      </c>
      <c r="L134" s="24">
        <f>('回帰TMR'!L134-'TMR(基本ﾃﾞｰﾀ)'!L134)/'TMR(基本ﾃﾞｰﾀ)'!L134*100</f>
        <v>-0.32537723284906794</v>
      </c>
      <c r="M134" s="24">
        <f>('回帰TMR'!M134-'TMR(基本ﾃﾞｰﾀ)'!M134)/'TMR(基本ﾃﾞｰﾀ)'!M134*100</f>
        <v>0.186380905146192</v>
      </c>
    </row>
    <row r="135" spans="2:13" ht="14.25">
      <c r="B135" s="51">
        <v>14.8</v>
      </c>
      <c r="C135" s="24">
        <f>('回帰TMR'!C135-'TMR(基本ﾃﾞｰﾀ)'!C135)/'TMR(基本ﾃﾞｰﾀ)'!C135*100</f>
        <v>0.13222942243147714</v>
      </c>
      <c r="D135" s="24">
        <f>('回帰TMR'!D135-'TMR(基本ﾃﾞｰﾀ)'!D135)/'TMR(基本ﾃﾞｰﾀ)'!D135*100</f>
        <v>-0.46608769911938375</v>
      </c>
      <c r="E135" s="24">
        <f>('回帰TMR'!E135-'TMR(基本ﾃﾞｰﾀ)'!E135)/'TMR(基本ﾃﾞｰﾀ)'!E135*100</f>
        <v>-0.683114400800673</v>
      </c>
      <c r="F135" s="24">
        <f>('回帰TMR'!F135-'TMR(基本ﾃﾞｰﾀ)'!F135)/'TMR(基本ﾃﾞｰﾀ)'!F135*100</f>
        <v>-0.4318872683657959</v>
      </c>
      <c r="G135" s="24">
        <f>('回帰TMR'!G135-'TMR(基本ﾃﾞｰﾀ)'!G135)/'TMR(基本ﾃﾞｰﾀ)'!G135*100</f>
        <v>0.033156354078090665</v>
      </c>
      <c r="H135" s="24">
        <f>('回帰TMR'!H135-'TMR(基本ﾃﾞｰﾀ)'!H135)/'TMR(基本ﾃﾞｰﾀ)'!H135*100</f>
        <v>-0.32793710663678877</v>
      </c>
      <c r="I135" s="24">
        <f>('回帰TMR'!I135-'TMR(基本ﾃﾞｰﾀ)'!I135)/'TMR(基本ﾃﾞｰﾀ)'!I135*100</f>
        <v>0.3316143804931537</v>
      </c>
      <c r="J135" s="24">
        <f>('回帰TMR'!J135-'TMR(基本ﾃﾞｰﾀ)'!J135)/'TMR(基本ﾃﾞｰﾀ)'!J135*100</f>
        <v>0.12824627372997222</v>
      </c>
      <c r="K135" s="24">
        <f>('回帰TMR'!K135-'TMR(基本ﾃﾞｰﾀ)'!K135)/'TMR(基本ﾃﾞｰﾀ)'!K135*100</f>
        <v>-0.15858857278392274</v>
      </c>
      <c r="L135" s="24">
        <f>('回帰TMR'!L135-'TMR(基本ﾃﾞｰﾀ)'!L135)/'TMR(基本ﾃﾞｰﾀ)'!L135*100</f>
        <v>-0.13168792246763122</v>
      </c>
      <c r="M135" s="24">
        <f>('回帰TMR'!M135-'TMR(基本ﾃﾞｰﾀ)'!M135)/'TMR(基本ﾃﾞｰﾀ)'!M135*100</f>
        <v>0.10297479076531921</v>
      </c>
    </row>
    <row r="136" spans="2:13" ht="14.25">
      <c r="B136" s="51">
        <v>14.9</v>
      </c>
      <c r="C136" s="24">
        <f>('回帰TMR'!C136-'TMR(基本ﾃﾞｰﾀ)'!C136)/'TMR(基本ﾃﾞｰﾀ)'!C136*100</f>
        <v>0.08404086366292138</v>
      </c>
      <c r="D136" s="24">
        <f>('回帰TMR'!D136-'TMR(基本ﾃﾞｰﾀ)'!D136)/'TMR(基本ﾃﾞｰﾀ)'!D136*100</f>
        <v>0.2753531134559892</v>
      </c>
      <c r="E136" s="24">
        <f>('回帰TMR'!E136-'TMR(基本ﾃﾞｰﾀ)'!E136)/'TMR(基本ﾃﾞｰﾀ)'!E136*100</f>
        <v>0.07469734237996306</v>
      </c>
      <c r="F136" s="24">
        <f>('回帰TMR'!F136-'TMR(基本ﾃﾞｰﾀ)'!F136)/'TMR(基本ﾃﾞｰﾀ)'!F136*100</f>
        <v>-0.2156948093925388</v>
      </c>
      <c r="G136" s="24">
        <f>('回帰TMR'!G136-'TMR(基本ﾃﾞｰﾀ)'!G136)/'TMR(基本ﾃﾞｰﾀ)'!G136*100</f>
        <v>0.1728368712889334</v>
      </c>
      <c r="H136" s="24">
        <f>('回帰TMR'!H136-'TMR(基本ﾃﾞｰﾀ)'!H136)/'TMR(基本ﾃﾞｰﾀ)'!H136*100</f>
        <v>-0.5052574987711036</v>
      </c>
      <c r="I136" s="24">
        <f>('回帰TMR'!I136-'TMR(基本ﾃﾞｰﾀ)'!I136)/'TMR(基本ﾃﾞｰﾀ)'!I136*100</f>
        <v>0.14180085918952925</v>
      </c>
      <c r="J136" s="24">
        <f>('回帰TMR'!J136-'TMR(基本ﾃﾞｰﾀ)'!J136)/'TMR(基本ﾃﾞｰﾀ)'!J136*100</f>
        <v>0.09353380707560142</v>
      </c>
      <c r="K136" s="24">
        <f>('回帰TMR'!K136-'TMR(基本ﾃﾞｰﾀ)'!K136)/'TMR(基本ﾃﾞｰﾀ)'!K136*100</f>
        <v>-0.16043409843586184</v>
      </c>
      <c r="L136" s="24">
        <f>('回帰TMR'!L136-'TMR(基本ﾃﾞｰﾀ)'!L136)/'TMR(基本ﾃﾞｰﾀ)'!L136*100</f>
        <v>-0.3839043302162449</v>
      </c>
      <c r="M136" s="24">
        <f>('回帰TMR'!M136-'TMR(基本ﾃﾞｰﾀ)'!M136)/'TMR(基本ﾃﾞｰﾀ)'!M136*100</f>
        <v>-0.1332305435348225</v>
      </c>
    </row>
    <row r="137" spans="2:13" ht="14.25">
      <c r="B137" s="51">
        <v>15</v>
      </c>
      <c r="C137" s="24">
        <f>('回帰TMR'!C137-'TMR(基本ﾃﾞｰﾀ)'!C137)/'TMR(基本ﾃﾞｰﾀ)'!C137*100</f>
        <v>0.31642205931702566</v>
      </c>
      <c r="D137" s="24">
        <f>('回帰TMR'!D137-'TMR(基本ﾃﾞｰﾀ)'!D137)/'TMR(基本ﾃﾞｰﾀ)'!D137*100</f>
        <v>-0.33794263634057065</v>
      </c>
      <c r="E137" s="24">
        <f>('回帰TMR'!E137-'TMR(基本ﾃﾞｰﾀ)'!E137)/'TMR(基本ﾃﾞｰﾀ)'!E137*100</f>
        <v>-0.5903367693028053</v>
      </c>
      <c r="F137" s="24">
        <f>('回帰TMR'!F137-'TMR(基本ﾃﾞｰﾀ)'!F137)/'TMR(基本ﾃﾞｰﾀ)'!F137*100</f>
        <v>-0.5206196716612275</v>
      </c>
      <c r="G137" s="24">
        <f>('回帰TMR'!G137-'TMR(基本ﾃﾞｰﾀ)'!G137)/'TMR(基本ﾃﾞｰﾀ)'!G137*100</f>
        <v>-0.00124858104767015</v>
      </c>
      <c r="H137" s="24">
        <f>('回帰TMR'!H137-'TMR(基本ﾃﾞｰﾀ)'!H137)/'TMR(基本ﾃﾞｰﾀ)'!H137*100</f>
        <v>-0.2823253362896442</v>
      </c>
      <c r="I137" s="24">
        <f>('回帰TMR'!I137-'TMR(基本ﾃﾞｰﾀ)'!I137)/'TMR(基本ﾃﾞｰﾀ)'!I137*100</f>
        <v>0.2963480632479405</v>
      </c>
      <c r="J137" s="24">
        <f>('回帰TMR'!J137-'TMR(基本ﾃﾞｰﾀ)'!J137)/'TMR(基本ﾃﾞｰﾀ)'!J137*100</f>
        <v>0.15051825653679243</v>
      </c>
      <c r="K137" s="24">
        <f>('回帰TMR'!K137-'TMR(基本ﾃﾞｰﾀ)'!K137)/'TMR(基本ﾃﾞｰﾀ)'!K137*100</f>
        <v>-0.08451635436140408</v>
      </c>
      <c r="L137" s="24">
        <f>('回帰TMR'!L137-'TMR(基本ﾃﾞｰﾀ)'!L137)/'TMR(基本ﾃﾞｰﾀ)'!L137*100</f>
        <v>-0.29157745040445593</v>
      </c>
      <c r="M137" s="24">
        <f>('回帰TMR'!M137-'TMR(基本ﾃﾞｰﾀ)'!M137)/'TMR(基本ﾃﾞｰﾀ)'!M137*100</f>
        <v>0.08946050998620232</v>
      </c>
    </row>
    <row r="138" spans="2:13" ht="14.25">
      <c r="B138" s="51">
        <v>15.1</v>
      </c>
      <c r="C138" s="24">
        <f>('回帰TMR'!C138-'TMR(基本ﾃﾞｰﾀ)'!C138)/'TMR(基本ﾃﾞｰﾀ)'!C138*100</f>
        <v>0.18285189823462028</v>
      </c>
      <c r="D138" s="24">
        <f>('回帰TMR'!D138-'TMR(基本ﾃﾞｰﾀ)'!D138)/'TMR(基本ﾃﾞｰﾀ)'!D138*100</f>
        <v>-0.24971092760101182</v>
      </c>
      <c r="E138" s="24">
        <f>('回帰TMR'!E138-'TMR(基本ﾃﾞｰﾀ)'!E138)/'TMR(基本ﾃﾞｰﾀ)'!E138*100</f>
        <v>-0.28957590431989316</v>
      </c>
      <c r="F138" s="24">
        <f>('回帰TMR'!F138-'TMR(基本ﾃﾞｰﾀ)'!F138)/'TMR(基本ﾃﾞｰﾀ)'!F138*100</f>
        <v>-0.2327622686794079</v>
      </c>
      <c r="G138" s="24">
        <f>('回帰TMR'!G138-'TMR(基本ﾃﾞｰﾀ)'!G138)/'TMR(基本ﾃﾞｰﾀ)'!G138*100</f>
        <v>0.01686162092572184</v>
      </c>
      <c r="H138" s="24">
        <f>('回帰TMR'!H138-'TMR(基本ﾃﾞｰﾀ)'!H138)/'TMR(基本ﾃﾞｰﾀ)'!H138*100</f>
        <v>-0.3255404131198795</v>
      </c>
      <c r="I138" s="24">
        <f>('回帰TMR'!I138-'TMR(基本ﾃﾞｰﾀ)'!I138)/'TMR(基本ﾃﾞｰﾀ)'!I138*100</f>
        <v>0.439265072526952</v>
      </c>
      <c r="J138" s="24">
        <f>('回帰TMR'!J138-'TMR(基本ﾃﾞｰﾀ)'!J138)/'TMR(基本ﾃﾞｰﾀ)'!J138*100</f>
        <v>0.27391124323344745</v>
      </c>
      <c r="K138" s="24">
        <f>('回帰TMR'!K138-'TMR(基本ﾃﾞｰﾀ)'!K138)/'TMR(基本ﾃﾞｰﾀ)'!K138*100</f>
        <v>-0.0985835315040194</v>
      </c>
      <c r="L138" s="24">
        <f>('回帰TMR'!L138-'TMR(基本ﾃﾞｰﾀ)'!L138)/'TMR(基本ﾃﾞｰﾀ)'!L138*100</f>
        <v>-0.06972321375821712</v>
      </c>
      <c r="M138" s="24">
        <f>('回帰TMR'!M138-'TMR(基本ﾃﾞｰﾀ)'!M138)/'TMR(基本ﾃﾞｰﾀ)'!M138*100</f>
        <v>0.1857471405986196</v>
      </c>
    </row>
    <row r="139" spans="2:13" ht="14.25">
      <c r="B139" s="51">
        <v>15.2</v>
      </c>
      <c r="C139" s="24">
        <f>('回帰TMR'!C139-'TMR(基本ﾃﾞｰﾀ)'!C139)/'TMR(基本ﾃﾞｰﾀ)'!C139*100</f>
        <v>0.12412173190153042</v>
      </c>
      <c r="D139" s="24">
        <f>('回帰TMR'!D139-'TMR(基本ﾃﾞｰﾀ)'!D139)/'TMR(基本ﾃﾞｰﾀ)'!D139*100</f>
        <v>-0.2026262490420523</v>
      </c>
      <c r="E139" s="24">
        <f>('回帰TMR'!E139-'TMR(基本ﾃﾞｰﾀ)'!E139)/'TMR(基本ﾃﾞｰﾀ)'!E139*100</f>
        <v>-0.3231719163031981</v>
      </c>
      <c r="F139" s="24">
        <f>('回帰TMR'!F139-'TMR(基本ﾃﾞｰﾀ)'!F139)/'TMR(基本ﾃﾞｰﾀ)'!F139*100</f>
        <v>-0.3579249732341808</v>
      </c>
      <c r="G139" s="24">
        <f>('回帰TMR'!G139-'TMR(基本ﾃﾞｰﾀ)'!G139)/'TMR(基本ﾃﾞｰﾀ)'!G139*100</f>
        <v>-0.03299157194860798</v>
      </c>
      <c r="H139" s="24">
        <f>('回帰TMR'!H139-'TMR(基本ﾃﾞｰﾀ)'!H139)/'TMR(基本ﾃﾞｰﾀ)'!H139*100</f>
        <v>-0.2741902097688924</v>
      </c>
      <c r="I139" s="24">
        <f>('回帰TMR'!I139-'TMR(基本ﾃﾞｰﾀ)'!I139)/'TMR(基本ﾃﾞｰﾀ)'!I139*100</f>
        <v>0.1690342268357824</v>
      </c>
      <c r="J139" s="24">
        <f>('回帰TMR'!J139-'TMR(基本ﾃﾞｰﾀ)'!J139)/'TMR(基本ﾃﾞｰﾀ)'!J139*100</f>
        <v>0.08227480460100557</v>
      </c>
      <c r="K139" s="24">
        <f>('回帰TMR'!K139-'TMR(基本ﾃﾞｰﾀ)'!K139)/'TMR(基本ﾃﾞｰﾀ)'!K139*100</f>
        <v>-0.1902643719690485</v>
      </c>
      <c r="L139" s="24">
        <f>('回帰TMR'!L139-'TMR(基本ﾃﾞｰﾀ)'!L139)/'TMR(基本ﾃﾞｰﾀ)'!L139*100</f>
        <v>-0.15584606927509162</v>
      </c>
      <c r="M139" s="24">
        <f>('回帰TMR'!M139-'TMR(基本ﾃﾞｰﾀ)'!M139)/'TMR(基本ﾃﾞｰﾀ)'!M139*100</f>
        <v>0.10251322320751104</v>
      </c>
    </row>
    <row r="140" spans="2:13" ht="14.25">
      <c r="B140" s="51">
        <v>15.3</v>
      </c>
      <c r="C140" s="24">
        <f>('回帰TMR'!C140-'TMR(基本ﾃﾞｰﾀ)'!C140)/'TMR(基本ﾃﾞｰﾀ)'!C140*100</f>
        <v>0.0665711759558085</v>
      </c>
      <c r="D140" s="24">
        <f>('回帰TMR'!D140-'TMR(基本ﾃﾞｰﾀ)'!D140)/'TMR(基本ﾃﾞｰﾀ)'!D140*100</f>
        <v>-0.06719933292921916</v>
      </c>
      <c r="E140" s="24">
        <f>('回帰TMR'!E140-'TMR(基本ﾃﾞｰﾀ)'!E140)/'TMR(基本ﾃﾞｰﾀ)'!E140*100</f>
        <v>-0.10108796959362586</v>
      </c>
      <c r="F140" s="24">
        <f>('回帰TMR'!F140-'TMR(基本ﾃﾞｰﾀ)'!F140)/'TMR(基本ﾃﾞｰﾀ)'!F140*100</f>
        <v>-0.07901049121682381</v>
      </c>
      <c r="G140" s="24">
        <f>('回帰TMR'!G140-'TMR(基本ﾃﾞｰﾀ)'!G140)/'TMR(基本ﾃﾞｰﾀ)'!G140*100</f>
        <v>-0.10989763582259056</v>
      </c>
      <c r="H140" s="24">
        <f>('回帰TMR'!H140-'TMR(基本ﾃﾞｰﾀ)'!H140)/'TMR(基本ﾃﾞｰﾀ)'!H140*100</f>
        <v>-0.6660735589028266</v>
      </c>
      <c r="I140" s="24">
        <f>('回帰TMR'!I140-'TMR(基本ﾃﾞｰﾀ)'!I140)/'TMR(基本ﾃﾞｰﾀ)'!I140*100</f>
        <v>0.16569225319783243</v>
      </c>
      <c r="J140" s="24">
        <f>('回帰TMR'!J140-'TMR(基本ﾃﾞｰﾀ)'!J140)/'TMR(基本ﾃﾞｰﾀ)'!J140*100</f>
        <v>0.035256686037768464</v>
      </c>
      <c r="K140" s="24">
        <f>('回帰TMR'!K140-'TMR(基本ﾃﾞｰﾀ)'!K140)/'TMR(基本ﾃﾞｰﾀ)'!K140*100</f>
        <v>-0.11303790673800922</v>
      </c>
      <c r="L140" s="24">
        <f>('回帰TMR'!L140-'TMR(基本ﾃﾞｰﾀ)'!L140)/'TMR(基本ﾃﾞｰﾀ)'!L140*100</f>
        <v>-0.08693943931051762</v>
      </c>
      <c r="M140" s="24">
        <f>('回帰TMR'!M140-'TMR(基本ﾃﾞｰﾀ)'!M140)/'TMR(基本ﾃﾞｰﾀ)'!M140*100</f>
        <v>0.032145063511614835</v>
      </c>
    </row>
    <row r="141" spans="2:13" ht="14.25">
      <c r="B141" s="51">
        <v>15.4</v>
      </c>
      <c r="C141" s="24">
        <f>('回帰TMR'!C141-'TMR(基本ﾃﾞｰﾀ)'!C141)/'TMR(基本ﾃﾞｰﾀ)'!C141*100</f>
        <v>0.15892917372789933</v>
      </c>
      <c r="D141" s="24">
        <f>('回帰TMR'!D141-'TMR(基本ﾃﾞｰﾀ)'!D141)/'TMR(基本ﾃﾞｰﾀ)'!D141*100</f>
        <v>0.05619679156824433</v>
      </c>
      <c r="E141" s="24">
        <f>('回帰TMR'!E141-'TMR(基本ﾃﾞｰﾀ)'!E141)/'TMR(基本ﾃﾞｰﾀ)'!E141*100</f>
        <v>-0.018341995825281933</v>
      </c>
      <c r="F141" s="24">
        <f>('回帰TMR'!F141-'TMR(基本ﾃﾞｰﾀ)'!F141)/'TMR(基本ﾃﾞｰﾀ)'!F141*100</f>
        <v>-0.2449973960705809</v>
      </c>
      <c r="G141" s="24">
        <f>('回帰TMR'!G141-'TMR(基本ﾃﾞｰﾀ)'!G141)/'TMR(基本ﾃﾞｰﾀ)'!G141*100</f>
        <v>0.04872805084169222</v>
      </c>
      <c r="H141" s="24">
        <f>('回帰TMR'!H141-'TMR(基本ﾃﾞｰﾀ)'!H141)/'TMR(基本ﾃﾞｰﾀ)'!H141*100</f>
        <v>-0.2635759521594439</v>
      </c>
      <c r="I141" s="24">
        <f>('回帰TMR'!I141-'TMR(基本ﾃﾞｰﾀ)'!I141)/'TMR(基本ﾃﾞｰﾀ)'!I141*100</f>
        <v>0.22977281763201002</v>
      </c>
      <c r="J141" s="24">
        <f>('回帰TMR'!J141-'TMR(基本ﾃﾞｰﾀ)'!J141)/'TMR(基本ﾃﾞｰﾀ)'!J141*100</f>
        <v>0.0675202024737275</v>
      </c>
      <c r="K141" s="24">
        <f>('回帰TMR'!K141-'TMR(基本ﾃﾞｰﾀ)'!K141)/'TMR(基本ﾃﾞｰﾀ)'!K141*100</f>
        <v>-0.23063852436121524</v>
      </c>
      <c r="L141" s="24">
        <f>('回帰TMR'!L141-'TMR(基本ﾃﾞｰﾀ)'!L141)/'TMR(基本ﾃﾞｰﾀ)'!L141*100</f>
        <v>-0.31516393484846483</v>
      </c>
      <c r="M141" s="24">
        <f>('回帰TMR'!M141-'TMR(基本ﾃﾞｰﾀ)'!M141)/'TMR(基本ﾃﾞｰﾀ)'!M141*100</f>
        <v>-0.0639774369231032</v>
      </c>
    </row>
    <row r="142" spans="2:13" ht="14.25">
      <c r="B142" s="51">
        <v>15.5</v>
      </c>
      <c r="C142" s="24">
        <f>('回帰TMR'!C142-'TMR(基本ﾃﾞｰﾀ)'!C142)/'TMR(基本ﾃﾞｰﾀ)'!C142*100</f>
        <v>-0.08965658194256224</v>
      </c>
      <c r="D142" s="24">
        <f>('回帰TMR'!D142-'TMR(基本ﾃﾞｰﾀ)'!D142)/'TMR(基本ﾃﾞｰﾀ)'!D142*100</f>
        <v>-0.09530692844365926</v>
      </c>
      <c r="E142" s="24">
        <f>('回帰TMR'!E142-'TMR(基本ﾃﾞｰﾀ)'!E142)/'TMR(基本ﾃﾞｰﾀ)'!E142*100</f>
        <v>-0.06268117447829588</v>
      </c>
      <c r="F142" s="24">
        <f>('回帰TMR'!F142-'TMR(基本ﾃﾞｰﾀ)'!F142)/'TMR(基本ﾃﾞｰﾀ)'!F142*100</f>
        <v>-0.060142368735190396</v>
      </c>
      <c r="G142" s="24">
        <f>('回帰TMR'!G142-'TMR(基本ﾃﾞｰﾀ)'!G142)/'TMR(基本ﾃﾞｰﾀ)'!G142*100</f>
        <v>0.08418450920145797</v>
      </c>
      <c r="H142" s="24">
        <f>('回帰TMR'!H142-'TMR(基本ﾃﾞｰﾀ)'!H142)/'TMR(基本ﾃﾞｰﾀ)'!H142*100</f>
        <v>-0.3726922837757299</v>
      </c>
      <c r="I142" s="24">
        <f>('回帰TMR'!I142-'TMR(基本ﾃﾞｰﾀ)'!I142)/'TMR(基本ﾃﾞｰﾀ)'!I142*100</f>
        <v>0.2947109104747416</v>
      </c>
      <c r="J142" s="24">
        <f>('回帰TMR'!J142-'TMR(基本ﾃﾞｰﾀ)'!J142)/'TMR(基本ﾃﾞｰﾀ)'!J142*100</f>
        <v>0.24620852154415002</v>
      </c>
      <c r="K142" s="24">
        <f>('回帰TMR'!K142-'TMR(基本ﾃﾞｰﾀ)'!K142)/'TMR(基本ﾃﾞｰﾀ)'!K142*100</f>
        <v>-0.1525980579748765</v>
      </c>
      <c r="L142" s="24">
        <f>('回帰TMR'!L142-'TMR(基本ﾃﾞｰﾀ)'!L142)/'TMR(基本ﾃﾞｰﾀ)'!L142*100</f>
        <v>-0.23301297894271564</v>
      </c>
      <c r="M142" s="24">
        <f>('回帰TMR'!M142-'TMR(基本ﾃﾞｰﾀ)'!M142)/'TMR(基本ﾃﾞｰﾀ)'!M142*100</f>
        <v>0.020633573122249872</v>
      </c>
    </row>
    <row r="143" spans="2:13" ht="14.25">
      <c r="B143" s="51">
        <v>15.6</v>
      </c>
      <c r="C143" s="24">
        <f>('回帰TMR'!C143-'TMR(基本ﾃﾞｰﾀ)'!C143)/'TMR(基本ﾃﾞｰﾀ)'!C143*100</f>
        <v>0.11023269421105591</v>
      </c>
      <c r="D143" s="24">
        <f>('回帰TMR'!D143-'TMR(基本ﾃﾞｰﾀ)'!D143)/'TMR(基本ﾃﾞｰﾀ)'!D143*100</f>
        <v>-0.2897533427428852</v>
      </c>
      <c r="E143" s="24">
        <f>('回帰TMR'!E143-'TMR(基本ﾃﾞｰﾀ)'!E143)/'TMR(基本ﾃﾞｰﾀ)'!E143*100</f>
        <v>-0.1777931374497631</v>
      </c>
      <c r="F143" s="24">
        <f>('回帰TMR'!F143-'TMR(基本ﾃﾞｰﾀ)'!F143)/'TMR(基本ﾃﾞｰﾀ)'!F143*100</f>
        <v>-0.12684307087096675</v>
      </c>
      <c r="G143" s="24">
        <f>('回帰TMR'!G143-'TMR(基本ﾃﾞｰﾀ)'!G143)/'TMR(基本ﾃﾞｰﾀ)'!G143*100</f>
        <v>0.17652725740609124</v>
      </c>
      <c r="H143" s="24">
        <f>('回帰TMR'!H143-'TMR(基本ﾃﾞｰﾀ)'!H143)/'TMR(基本ﾃﾞｰﾀ)'!H143*100</f>
        <v>-0.1276363842525467</v>
      </c>
      <c r="I143" s="24">
        <f>('回帰TMR'!I143-'TMR(基本ﾃﾞｰﾀ)'!I143)/'TMR(基本ﾃﾞｰﾀ)'!I143*100</f>
        <v>0.46879501904313164</v>
      </c>
      <c r="J143" s="24">
        <f>('回帰TMR'!J143-'TMR(基本ﾃﾞｰﾀ)'!J143)/'TMR(基本ﾃﾞｰﾀ)'!J143*100</f>
        <v>0.2800051320568722</v>
      </c>
      <c r="K143" s="24">
        <f>('回帰TMR'!K143-'TMR(基本ﾃﾞｰﾀ)'!K143)/'TMR(基本ﾃﾞｰﾀ)'!K143*100</f>
        <v>-0.24404301409660947</v>
      </c>
      <c r="L143" s="24">
        <f>('回帰TMR'!L143-'TMR(基本ﾃﾞｰﾀ)'!L143)/'TMR(基本ﾃﾞｰﾀ)'!L143*100</f>
        <v>-0.3059989489493112</v>
      </c>
      <c r="M143" s="24">
        <f>('回帰TMR'!M143-'TMR(基本ﾃﾞｰﾀ)'!M143)/'TMR(基本ﾃﾞｰﾀ)'!M143*100</f>
        <v>0.10605090539315085</v>
      </c>
    </row>
    <row r="144" spans="2:13" ht="14.25">
      <c r="B144" s="51">
        <v>15.7</v>
      </c>
      <c r="C144" s="24">
        <f>('回帰TMR'!C144-'TMR(基本ﾃﾞｰﾀ)'!C144)/'TMR(基本ﾃﾞｰﾀ)'!C144*100</f>
        <v>0.1479912757775807</v>
      </c>
      <c r="D144" s="24">
        <f>('回帰TMR'!D144-'TMR(基本ﾃﾞｰﾀ)'!D144)/'TMR(基本ﾃﾞｰﾀ)'!D144*100</f>
        <v>-0.29418080898582755</v>
      </c>
      <c r="E144" s="24">
        <f>('回帰TMR'!E144-'TMR(基本ﾃﾞｰﾀ)'!E144)/'TMR(基本ﾃﾞｰﾀ)'!E144*100</f>
        <v>-0.39245281905835566</v>
      </c>
      <c r="F144" s="24">
        <f>('回帰TMR'!F144-'TMR(基本ﾃﾞｰﾀ)'!F144)/'TMR(基本ﾃﾞｰﾀ)'!F144*100</f>
        <v>-0.17886682391638045</v>
      </c>
      <c r="G144" s="24">
        <f>('回帰TMR'!G144-'TMR(基本ﾃﾞｰﾀ)'!G144)/'TMR(基本ﾃﾞｰﾀ)'!G144*100</f>
        <v>0.1861225412701239</v>
      </c>
      <c r="H144" s="24">
        <f>('回帰TMR'!H144-'TMR(基本ﾃﾞｰﾀ)'!H144)/'TMR(基本ﾃﾞｰﾀ)'!H144*100</f>
        <v>-0.5087846761800382</v>
      </c>
      <c r="I144" s="24">
        <f>('回帰TMR'!I144-'TMR(基本ﾃﾞｰﾀ)'!I144)/'TMR(基本ﾃﾞｰﾀ)'!I144*100</f>
        <v>0.08897025110588785</v>
      </c>
      <c r="J144" s="24">
        <f>('回帰TMR'!J144-'TMR(基本ﾃﾞｰﾀ)'!J144)/'TMR(基本ﾃﾞｰﾀ)'!J144*100</f>
        <v>0.19416003442732668</v>
      </c>
      <c r="K144" s="24">
        <f>('回帰TMR'!K144-'TMR(基本ﾃﾞｰﾀ)'!K144)/'TMR(基本ﾃﾞｰﾀ)'!K144*100</f>
        <v>-0.2568932702536453</v>
      </c>
      <c r="L144" s="24">
        <f>('回帰TMR'!L144-'TMR(基本ﾃﾞｰﾀ)'!L144)/'TMR(基本ﾃﾞｰﾀ)'!L144*100</f>
        <v>-0.05317593810136368</v>
      </c>
      <c r="M144" s="24">
        <f>('回帰TMR'!M144-'TMR(基本ﾃﾞｰﾀ)'!M144)/'TMR(基本ﾃﾞｰﾀ)'!M144*100</f>
        <v>0.20532687752625203</v>
      </c>
    </row>
    <row r="145" spans="2:13" ht="14.25">
      <c r="B145" s="51">
        <v>15.8</v>
      </c>
      <c r="C145" s="24">
        <f>('回帰TMR'!C145-'TMR(基本ﾃﾞｰﾀ)'!C145)/'TMR(基本ﾃﾞｰﾀ)'!C145*100</f>
        <v>0.0366408195246044</v>
      </c>
      <c r="D145" s="24">
        <f>('回帰TMR'!D145-'TMR(基本ﾃﾞｰﾀ)'!D145)/'TMR(基本ﾃﾞｰﾀ)'!D145*100</f>
        <v>-0.1655195085122295</v>
      </c>
      <c r="E145" s="24">
        <f>('回帰TMR'!E145-'TMR(基本ﾃﾞｰﾀ)'!E145)/'TMR(基本ﾃﾞｰﾀ)'!E145*100</f>
        <v>-0.13328307852836194</v>
      </c>
      <c r="F145" s="24">
        <f>('回帰TMR'!F145-'TMR(基本ﾃﾞｰﾀ)'!F145)/'TMR(基本ﾃﾞｰﾀ)'!F145*100</f>
        <v>-0.21613083524939938</v>
      </c>
      <c r="G145" s="24">
        <f>('回帰TMR'!G145-'TMR(基本ﾃﾞｰﾀ)'!G145)/'TMR(基本ﾃﾞｰﾀ)'!G145*100</f>
        <v>-0.07010212361490929</v>
      </c>
      <c r="H145" s="24">
        <f>('回帰TMR'!H145-'TMR(基本ﾃﾞｰﾀ)'!H145)/'TMR(基本ﾃﾞｰﾀ)'!H145*100</f>
        <v>-0.38537066588348945</v>
      </c>
      <c r="I145" s="24">
        <f>('回帰TMR'!I145-'TMR(基本ﾃﾞｰﾀ)'!I145)/'TMR(基本ﾃﾞｰﾀ)'!I145*100</f>
        <v>0.29073471197253586</v>
      </c>
      <c r="J145" s="24">
        <f>('回帰TMR'!J145-'TMR(基本ﾃﾞｰﾀ)'!J145)/'TMR(基本ﾃﾞｰﾀ)'!J145*100</f>
        <v>0.05499500380019961</v>
      </c>
      <c r="K145" s="24">
        <f>('回帰TMR'!K145-'TMR(基本ﾃﾞｰﾀ)'!K145)/'TMR(基本ﾃﾞｰﾀ)'!K145*100</f>
        <v>-0.20377275709705134</v>
      </c>
      <c r="L145" s="24">
        <f>('回帰TMR'!L145-'TMR(基本ﾃﾞｰﾀ)'!L145)/'TMR(基本ﾃﾞｰﾀ)'!L145*100</f>
        <v>-0.13885398440368918</v>
      </c>
      <c r="M145" s="24">
        <f>('回帰TMR'!M145-'TMR(基本ﾃﾞｰﾀ)'!M145)/'TMR(基本ﾃﾞｰﾀ)'!M145*100</f>
        <v>-0.02093274329423359</v>
      </c>
    </row>
    <row r="146" spans="2:13" ht="14.25">
      <c r="B146" s="51">
        <v>15.9</v>
      </c>
      <c r="C146" s="24">
        <f>('回帰TMR'!C146-'TMR(基本ﾃﾞｰﾀ)'!C146)/'TMR(基本ﾃﾞｰﾀ)'!C146*100</f>
        <v>0.09235422419651679</v>
      </c>
      <c r="D146" s="24">
        <f>('回帰TMR'!D146-'TMR(基本ﾃﾞｰﾀ)'!D146)/'TMR(基本ﾃﾞｰﾀ)'!D146*100</f>
        <v>-0.22600485838947254</v>
      </c>
      <c r="E146" s="24">
        <f>('回帰TMR'!E146-'TMR(基本ﾃﾞｰﾀ)'!E146)/'TMR(基本ﾃﾞｰﾀ)'!E146*100</f>
        <v>-0.5053649517621932</v>
      </c>
      <c r="F146" s="24">
        <f>('回帰TMR'!F146-'TMR(基本ﾃﾞｰﾀ)'!F146)/'TMR(基本ﾃﾞｰﾀ)'!F146*100</f>
        <v>-0.5215102331457303</v>
      </c>
      <c r="G146" s="24">
        <f>('回帰TMR'!G146-'TMR(基本ﾃﾞｰﾀ)'!G146)/'TMR(基本ﾃﾞｰﾀ)'!G146*100</f>
        <v>0.010512248447843665</v>
      </c>
      <c r="H146" s="24">
        <f>('回帰TMR'!H146-'TMR(基本ﾃﾞｰﾀ)'!H146)/'TMR(基本ﾃﾞｰﾀ)'!H146*100</f>
        <v>-0.4797598325267133</v>
      </c>
      <c r="I146" s="24">
        <f>('回帰TMR'!I146-'TMR(基本ﾃﾞｰﾀ)'!I146)/'TMR(基本ﾃﾞｰﾀ)'!I146*100</f>
        <v>0.018771953342575875</v>
      </c>
      <c r="J146" s="24">
        <f>('回帰TMR'!J146-'TMR(基本ﾃﾞｰﾀ)'!J146)/'TMR(基本ﾃﾞｰﾀ)'!J146*100</f>
        <v>0.022621770798267157</v>
      </c>
      <c r="K146" s="24">
        <f>('回帰TMR'!K146-'TMR(基本ﾃﾞｰﾀ)'!K146)/'TMR(基本ﾃﾞｰﾀ)'!K146*100</f>
        <v>-0.15001867225571633</v>
      </c>
      <c r="L146" s="24">
        <f>('回帰TMR'!L146-'TMR(基本ﾃﾞｰﾀ)'!L146)/'TMR(基本ﾃﾞｰﾀ)'!L146*100</f>
        <v>-0.19832030158790137</v>
      </c>
      <c r="M146" s="24">
        <f>('回帰TMR'!M146-'TMR(基本ﾃﾞｰﾀ)'!M146)/'TMR(基本ﾃﾞｰﾀ)'!M146*100</f>
        <v>0.20969745244596863</v>
      </c>
    </row>
    <row r="147" spans="2:13" ht="14.25">
      <c r="B147" s="51">
        <v>16</v>
      </c>
      <c r="C147" s="24">
        <f>('回帰TMR'!C147-'TMR(基本ﾃﾞｰﾀ)'!C147)/'TMR(基本ﾃﾞｰﾀ)'!C147*100</f>
        <v>-0.0018201997516470616</v>
      </c>
      <c r="D147" s="24">
        <f>('回帰TMR'!D147-'TMR(基本ﾃﾞｰﾀ)'!D147)/'TMR(基本ﾃﾞｰﾀ)'!D147*100</f>
        <v>-0.31507999137484993</v>
      </c>
      <c r="E147" s="24">
        <f>('回帰TMR'!E147-'TMR(基本ﾃﾞｰﾀ)'!E147)/'TMR(基本ﾃﾞｰﾀ)'!E147*100</f>
        <v>-0.1855506630174382</v>
      </c>
      <c r="F147" s="24">
        <f>('回帰TMR'!F147-'TMR(基本ﾃﾞｰﾀ)'!F147)/'TMR(基本ﾃﾞｰﾀ)'!F147*100</f>
        <v>-0.13201021298479587</v>
      </c>
      <c r="G147" s="24">
        <f>('回帰TMR'!G147-'TMR(基本ﾃﾞｰﾀ)'!G147)/'TMR(基本ﾃﾞｰﾀ)'!G147*100</f>
        <v>-0.09080953095699604</v>
      </c>
      <c r="H147" s="24">
        <f>('回帰TMR'!H147-'TMR(基本ﾃﾞｰﾀ)'!H147)/'TMR(基本ﾃﾞｰﾀ)'!H147*100</f>
        <v>-0.4642237370440635</v>
      </c>
      <c r="I147" s="24">
        <f>('回帰TMR'!I147-'TMR(基本ﾃﾞｰﾀ)'!I147)/'TMR(基本ﾃﾞｰﾀ)'!I147*100</f>
        <v>0.19478569057999903</v>
      </c>
      <c r="J147" s="24">
        <f>('回帰TMR'!J147-'TMR(基本ﾃﾞｰﾀ)'!J147)/'TMR(基本ﾃﾞｰﾀ)'!J147*100</f>
        <v>0.05743598388835621</v>
      </c>
      <c r="K147" s="24">
        <f>('回帰TMR'!K147-'TMR(基本ﾃﾞｰﾀ)'!K147)/'TMR(基本ﾃﾞｰﾀ)'!K147*100</f>
        <v>-0.2014960323526797</v>
      </c>
      <c r="L147" s="24">
        <f>('回帰TMR'!L147-'TMR(基本ﾃﾞｰﾀ)'!L147)/'TMR(基本ﾃﾞｰﾀ)'!L147*100</f>
        <v>-0.11323491719885531</v>
      </c>
      <c r="M147" s="24">
        <f>('回帰TMR'!M147-'TMR(基本ﾃﾞｰﾀ)'!M147)/'TMR(基本ﾃﾞｰﾀ)'!M147*100</f>
        <v>0.2977818143445333</v>
      </c>
    </row>
    <row r="148" spans="2:13" ht="14.25">
      <c r="B148" s="51">
        <v>16.1</v>
      </c>
      <c r="C148" s="24">
        <f>('回帰TMR'!C148-'TMR(基本ﾃﾞｰﾀ)'!C148)/'TMR(基本ﾃﾞｰﾀ)'!C148*100</f>
        <v>-0.20116118991846413</v>
      </c>
      <c r="D148" s="24">
        <f>('回帰TMR'!D148-'TMR(基本ﾃﾞｰﾀ)'!D148)/'TMR(基本ﾃﾞｰﾀ)'!D148*100</f>
        <v>-0.5065288978482027</v>
      </c>
      <c r="E148" s="24">
        <f>('回帰TMR'!E148-'TMR(基本ﾃﾞｰﾀ)'!E148)/'TMR(基本ﾃﾞｰﾀ)'!E148*100</f>
        <v>-0.3698977381015581</v>
      </c>
      <c r="F148" s="24">
        <f>('回帰TMR'!F148-'TMR(基本ﾃﾞｰﾀ)'!F148)/'TMR(基本ﾃﾞｰﾀ)'!F148*100</f>
        <v>-0.3666567897578808</v>
      </c>
      <c r="G148" s="24">
        <f>('回帰TMR'!G148-'TMR(基本ﾃﾞｰﾀ)'!G148)/'TMR(基本ﾃﾞｰﾀ)'!G148*100</f>
        <v>-0.16361158056143238</v>
      </c>
      <c r="H148" s="24">
        <f>('回帰TMR'!H148-'TMR(基本ﾃﾞｰﾀ)'!H148)/'TMR(基本ﾃﾞｰﾀ)'!H148*100</f>
        <v>-0.3928849696756194</v>
      </c>
      <c r="I148" s="24">
        <f>('回帰TMR'!I148-'TMR(基本ﾃﾞｰﾀ)'!I148)/'TMR(基本ﾃﾞｰﾀ)'!I148*100</f>
        <v>0.27695956113537373</v>
      </c>
      <c r="J148" s="24">
        <f>('回帰TMR'!J148-'TMR(基本ﾃﾞｰﾀ)'!J148)/'TMR(基本ﾃﾞｰﾀ)'!J148*100</f>
        <v>0.09281215409553567</v>
      </c>
      <c r="K148" s="24">
        <f>('回帰TMR'!K148-'TMR(基本ﾃﾞｰﾀ)'!K148)/'TMR(基本ﾃﾞｰﾀ)'!K148*100</f>
        <v>-0.27933460774169505</v>
      </c>
      <c r="L148" s="24">
        <f>('回帰TMR'!L148-'TMR(基本ﾃﾞｰﾀ)'!L148)/'TMR(基本ﾃﾞｰﾀ)'!L148*100</f>
        <v>-0.18553888936653226</v>
      </c>
      <c r="M148" s="24">
        <f>('回帰TMR'!M148-'TMR(基本ﾃﾞｰﾀ)'!M148)/'TMR(基本ﾃﾞｰﾀ)'!M148*100</f>
        <v>0.08363191415753103</v>
      </c>
    </row>
    <row r="149" spans="2:13" ht="14.25">
      <c r="B149" s="51">
        <v>16.2</v>
      </c>
      <c r="C149" s="24">
        <f>('回帰TMR'!C149-'TMR(基本ﾃﾞｰﾀ)'!C149)/'TMR(基本ﾃﾞｰﾀ)'!C149*100</f>
        <v>0.07164679128908705</v>
      </c>
      <c r="D149" s="24">
        <f>('回帰TMR'!D149-'TMR(基本ﾃﾞｰﾀ)'!D149)/'TMR(基本ﾃﾞｰﾀ)'!D149*100</f>
        <v>-0.34303956943770497</v>
      </c>
      <c r="E149" s="24">
        <f>('回帰TMR'!E149-'TMR(基本ﾃﾞｰﾀ)'!E149)/'TMR(基本ﾃﾞｰﾀ)'!E149*100</f>
        <v>-0.2052573756636699</v>
      </c>
      <c r="F149" s="24">
        <f>('回帰TMR'!F149-'TMR(基本ﾃﾞｰﾀ)'!F149)/'TMR(基本ﾃﾞｰﾀ)'!F149*100</f>
        <v>-0.2011365522803283</v>
      </c>
      <c r="G149" s="24">
        <f>('回帰TMR'!G149-'TMR(基本ﾃﾞｰﾀ)'!G149)/'TMR(基本ﾃﾞｰﾀ)'!G149*100</f>
        <v>-0.20776787954168932</v>
      </c>
      <c r="H149" s="24">
        <f>('回帰TMR'!H149-'TMR(基本ﾃﾞｰﾀ)'!H149)/'TMR(基本ﾃﾞｰﾀ)'!H149*100</f>
        <v>-0.23729127840318576</v>
      </c>
      <c r="I149" s="24">
        <f>('回帰TMR'!I149-'TMR(基本ﾃﾞｰﾀ)'!I149)/'TMR(基本ﾃﾞｰﾀ)'!I149*100</f>
        <v>0.19552336989433697</v>
      </c>
      <c r="J149" s="24">
        <f>('回帰TMR'!J149-'TMR(基本ﾃﾞｰﾀ)'!J149)/'TMR(基本ﾃﾞｰﾀ)'!J149*100</f>
        <v>0.06133021181571284</v>
      </c>
      <c r="K149" s="24">
        <f>('回帰TMR'!K149-'TMR(基本ﾃﾞｰﾀ)'!K149)/'TMR(基本ﾃﾞｰﾀ)'!K149*100</f>
        <v>-0.23777523634171188</v>
      </c>
      <c r="L149" s="24">
        <f>('回帰TMR'!L149-'TMR(基本ﾃﾞｰﾀ)'!L149)/'TMR(基本ﾃﾞｰﾀ)'!L149*100</f>
        <v>-0.42883306571885815</v>
      </c>
      <c r="M149" s="24">
        <f>('回帰TMR'!M149-'TMR(基本ﾃﾞｰﾀ)'!M149)/'TMR(基本ﾃﾞｰﾀ)'!M149*100</f>
        <v>0.14577731540763886</v>
      </c>
    </row>
    <row r="150" spans="2:13" ht="14.25">
      <c r="B150" s="51">
        <v>16.3</v>
      </c>
      <c r="C150" s="24">
        <f>('回帰TMR'!C150-'TMR(基本ﾃﾞｰﾀ)'!C150)/'TMR(基本ﾃﾞｰﾀ)'!C150*100</f>
        <v>0.28756442978710794</v>
      </c>
      <c r="D150" s="24">
        <f>('回帰TMR'!D150-'TMR(基本ﾃﾞｰﾀ)'!D150)/'TMR(基本ﾃﾞｰﾀ)'!D150*100</f>
        <v>-0.04238762594125723</v>
      </c>
      <c r="E150" s="24">
        <f>('回帰TMR'!E150-'TMR(基本ﾃﾞｰﾀ)'!E150)/'TMR(基本ﾃﾞｰﾀ)'!E150*100</f>
        <v>-0.31590751475072915</v>
      </c>
      <c r="F150" s="24">
        <f>('回帰TMR'!F150-'TMR(基本ﾃﾞｰﾀ)'!F150)/'TMR(基本ﾃﾞｰﾀ)'!F150*100</f>
        <v>-0.1915945577853846</v>
      </c>
      <c r="G150" s="24">
        <f>('回帰TMR'!G150-'TMR(基本ﾃﾞｰﾀ)'!G150)/'TMR(基本ﾃﾞｰﾀ)'!G150*100</f>
        <v>0.004017943037481232</v>
      </c>
      <c r="H150" s="24">
        <f>('回帰TMR'!H150-'TMR(基本ﾃﾞｰﾀ)'!H150)/'TMR(基本ﾃﾞｰﾀ)'!H150*100</f>
        <v>-0.2746807804185183</v>
      </c>
      <c r="I150" s="24">
        <f>('回帰TMR'!I150-'TMR(基本ﾃﾞｰﾀ)'!I150)/'TMR(基本ﾃﾞｰﾀ)'!I150*100</f>
        <v>0.3616505155155511</v>
      </c>
      <c r="J150" s="24">
        <f>('回帰TMR'!J150-'TMR(基本ﾃﾞｰﾀ)'!J150)/'TMR(基本ﾃﾞｰﾀ)'!J150*100</f>
        <v>0.2330204394815103</v>
      </c>
      <c r="K150" s="24">
        <f>('回帰TMR'!K150-'TMR(基本ﾃﾞｰﾀ)'!K150)/'TMR(基本ﾃﾞｰﾀ)'!K150*100</f>
        <v>-0.3153996491822417</v>
      </c>
      <c r="L150" s="24">
        <f>('回帰TMR'!L150-'TMR(基本ﾃﾞｰﾀ)'!L150)/'TMR(基本ﾃﾞｰﾀ)'!L150*100</f>
        <v>-0.48805792402319736</v>
      </c>
      <c r="M150" s="24">
        <f>('回帰TMR'!M150-'TMR(基本ﾃﾞｰﾀ)'!M150)/'TMR(基本ﾃﾞｰﾀ)'!M150*100</f>
        <v>0.22180941733056983</v>
      </c>
    </row>
    <row r="151" spans="2:13" ht="14.25">
      <c r="B151" s="51">
        <v>16.4</v>
      </c>
      <c r="C151" s="24">
        <f>('回帰TMR'!C151-'TMR(基本ﾃﾞｰﾀ)'!C151)/'TMR(基本ﾃﾞｰﾀ)'!C151*100</f>
        <v>0.2596425396670708</v>
      </c>
      <c r="D151" s="24">
        <f>('回帰TMR'!D151-'TMR(基本ﾃﾞｰﾀ)'!D151)/'TMR(基本ﾃﾞｰﾀ)'!D151*100</f>
        <v>-0.2772044551359414</v>
      </c>
      <c r="E151" s="24">
        <f>('回帰TMR'!E151-'TMR(基本ﾃﾞｰﾀ)'!E151)/'TMR(基本ﾃﾞｰﾀ)'!E151*100</f>
        <v>-0.14789498767530013</v>
      </c>
      <c r="F151" s="24">
        <f>('回帰TMR'!F151-'TMR(基本ﾃﾞｰﾀ)'!F151)/'TMR(基本ﾃﾞｰﾀ)'!F151*100</f>
        <v>0.021204146724799696</v>
      </c>
      <c r="G151" s="24">
        <f>('回帰TMR'!G151-'TMR(基本ﾃﾞｰﾀ)'!G151)/'TMR(基本ﾃﾞｰﾀ)'!G151*100</f>
        <v>0.08989732470462317</v>
      </c>
      <c r="H151" s="24">
        <f>('回帰TMR'!H151-'TMR(基本ﾃﾞｰﾀ)'!H151)/'TMR(基本ﾃﾞｰﾀ)'!H151*100</f>
        <v>-0.2977378426135526</v>
      </c>
      <c r="I151" s="24">
        <f>('回帰TMR'!I151-'TMR(基本ﾃﾞｰﾀ)'!I151)/'TMR(基本ﾃﾞｰﾀ)'!I151*100</f>
        <v>0.18427415050133275</v>
      </c>
      <c r="J151" s="24">
        <f>('回帰TMR'!J151-'TMR(基本ﾃﾞｰﾀ)'!J151)/'TMR(基本ﾃﾞｰﾀ)'!J151*100</f>
        <v>0.2023791372894285</v>
      </c>
      <c r="K151" s="24">
        <f>('回帰TMR'!K151-'TMR(基本ﾃﾞｰﾀ)'!K151)/'TMR(基本ﾃﾞｰﾀ)'!K151*100</f>
        <v>-0.19303654381789767</v>
      </c>
      <c r="L151" s="24">
        <f>('回帰TMR'!L151-'TMR(基本ﾃﾞｰﾀ)'!L151)/'TMR(基本ﾃﾞｰﾀ)'!L151*100</f>
        <v>-0.2301783224534176</v>
      </c>
      <c r="M151" s="24">
        <f>('回帰TMR'!M151-'TMR(基本ﾃﾞｰﾀ)'!M151)/'TMR(基本ﾃﾞｰﾀ)'!M151*100</f>
        <v>0.046727139867731575</v>
      </c>
    </row>
    <row r="152" spans="2:13" ht="14.25">
      <c r="B152" s="51">
        <v>16.5</v>
      </c>
      <c r="C152" s="24">
        <f>('回帰TMR'!C152-'TMR(基本ﾃﾞｰﾀ)'!C152)/'TMR(基本ﾃﾞｰﾀ)'!C152*100</f>
        <v>-0.07576535051325872</v>
      </c>
      <c r="D152" s="24">
        <f>('回帰TMR'!D152-'TMR(基本ﾃﾞｰﾀ)'!D152)/'TMR(基本ﾃﾞｰﾀ)'!D152*100</f>
        <v>-0.6006889324334009</v>
      </c>
      <c r="E152" s="24">
        <f>('回帰TMR'!E152-'TMR(基本ﾃﾞｰﾀ)'!E152)/'TMR(基本ﾃﾞｰﾀ)'!E152*100</f>
        <v>-0.5502579133404403</v>
      </c>
      <c r="F152" s="24">
        <f>('回帰TMR'!F152-'TMR(基本ﾃﾞｰﾀ)'!F152)/'TMR(基本ﾃﾞｰﾀ)'!F152*100</f>
        <v>-0.21320442264797795</v>
      </c>
      <c r="G152" s="24">
        <f>('回帰TMR'!G152-'TMR(基本ﾃﾞｰﾀ)'!G152)/'TMR(基本ﾃﾞｰﾀ)'!G152*100</f>
        <v>-0.03780675335495403</v>
      </c>
      <c r="H152" s="24">
        <f>('回帰TMR'!H152-'TMR(基本ﾃﾞｰﾀ)'!H152)/'TMR(基本ﾃﾞｰﾀ)'!H152*100</f>
        <v>-0.30636104011709303</v>
      </c>
      <c r="I152" s="24">
        <f>('回帰TMR'!I152-'TMR(基本ﾃﾞｰﾀ)'!I152)/'TMR(基本ﾃﾞｰﾀ)'!I152*100</f>
        <v>0.42145140805476333</v>
      </c>
      <c r="J152" s="24">
        <f>('回帰TMR'!J152-'TMR(基本ﾃﾞｰﾀ)'!J152)/'TMR(基本ﾃﾞｰﾀ)'!J152*100</f>
        <v>0.008882333846641034</v>
      </c>
      <c r="K152" s="24">
        <f>('回帰TMR'!K152-'TMR(基本ﾃﾞｰﾀ)'!K152)/'TMR(基本ﾃﾞｰﾀ)'!K152*100</f>
        <v>-0.2569888101253031</v>
      </c>
      <c r="L152" s="24">
        <f>('回帰TMR'!L152-'TMR(基本ﾃﾞｰﾀ)'!L152)/'TMR(基本ﾃﾞｰﾀ)'!L152*100</f>
        <v>-0.30210336371613966</v>
      </c>
      <c r="M152" s="24">
        <f>('回帰TMR'!M152-'TMR(基本ﾃﾞｰﾀ)'!M152)/'TMR(基本ﾃﾞｰﾀ)'!M152*100</f>
        <v>0.12328847385456614</v>
      </c>
    </row>
    <row r="153" spans="2:13" ht="14.25">
      <c r="B153" s="51">
        <v>16.6</v>
      </c>
      <c r="C153" s="24">
        <f>('回帰TMR'!C153-'TMR(基本ﾃﾞｰﾀ)'!C153)/'TMR(基本ﾃﾞｰﾀ)'!C153*100</f>
        <v>0.2227945491969346</v>
      </c>
      <c r="D153" s="24">
        <f>('回帰TMR'!D153-'TMR(基本ﾃﾞｰﾀ)'!D153)/'TMR(基本ﾃﾞｰﾀ)'!D153*100</f>
        <v>0.12632267969637415</v>
      </c>
      <c r="E153" s="24">
        <f>('回帰TMR'!E153-'TMR(基本ﾃﾞｰﾀ)'!E153)/'TMR(基本ﾃﾞｰﾀ)'!E153*100</f>
        <v>0.002987374118843482</v>
      </c>
      <c r="F153" s="24">
        <f>('回帰TMR'!F153-'TMR(基本ﾃﾞｰﾀ)'!F153)/'TMR(基本ﾃﾞｰﾀ)'!F153*100</f>
        <v>-0.2011039208314462</v>
      </c>
      <c r="G153" s="24">
        <f>('回帰TMR'!G153-'TMR(基本ﾃﾞｰﾀ)'!G153)/'TMR(基本ﾃﾞｰﾀ)'!G153*100</f>
        <v>0.20814213561146452</v>
      </c>
      <c r="H153" s="24">
        <f>('回帰TMR'!H153-'TMR(基本ﾃﾞｰﾀ)'!H153)/'TMR(基本ﾃﾞｰﾀ)'!H153*100</f>
        <v>-0.3704495635381025</v>
      </c>
      <c r="I153" s="24">
        <f>('回帰TMR'!I153-'TMR(基本ﾃﾞｰﾀ)'!I153)/'TMR(基本ﾃﾞｰﾀ)'!I153*100</f>
        <v>0.29942210669937386</v>
      </c>
      <c r="J153" s="24">
        <f>('回帰TMR'!J153-'TMR(基本ﾃﾞｰﾀ)'!J153)/'TMR(基本ﾃﾞｰﾀ)'!J153*100</f>
        <v>0.18270858545976565</v>
      </c>
      <c r="K153" s="24">
        <f>('回帰TMR'!K153-'TMR(基本ﾃﾞｰﾀ)'!K153)/'TMR(基本ﾃﾞｰﾀ)'!K153*100</f>
        <v>-0.3342404494691564</v>
      </c>
      <c r="L153" s="24">
        <f>('回帰TMR'!L153-'TMR(基本ﾃﾞｰﾀ)'!L153)/'TMR(基本ﾃﾞｰﾀ)'!L153*100</f>
        <v>-0.3606924230659786</v>
      </c>
      <c r="M153" s="24">
        <f>('回帰TMR'!M153-'TMR(基本ﾃﾞｰﾀ)'!M153)/'TMR(基本ﾃﾞｰﾀ)'!M153*100</f>
        <v>0.0675130627861213</v>
      </c>
    </row>
    <row r="154" spans="2:13" ht="14.25">
      <c r="B154" s="51">
        <v>16.7</v>
      </c>
      <c r="C154" s="24">
        <f>('回帰TMR'!C154-'TMR(基本ﾃﾞｰﾀ)'!C154)/'TMR(基本ﾃﾞｰﾀ)'!C154*100</f>
        <v>0.04287237427520211</v>
      </c>
      <c r="D154" s="24">
        <f>('回帰TMR'!D154-'TMR(基本ﾃﾞｰﾀ)'!D154)/'TMR(基本ﾃﾞｰﾀ)'!D154*100</f>
        <v>-0.37924172201509704</v>
      </c>
      <c r="E154" s="24">
        <f>('回帰TMR'!E154-'TMR(基本ﾃﾞｰﾀ)'!E154)/'TMR(基本ﾃﾞｰﾀ)'!E154*100</f>
        <v>-0.17909758123720834</v>
      </c>
      <c r="F154" s="24">
        <f>('回帰TMR'!F154-'TMR(基本ﾃﾞｰﾀ)'!F154)/'TMR(基本ﾃﾞｰﾀ)'!F154*100</f>
        <v>0.059964691124493305</v>
      </c>
      <c r="G154" s="24">
        <f>('回帰TMR'!G154-'TMR(基本ﾃﾞｰﾀ)'!G154)/'TMR(基本ﾃﾞｰﾀ)'!G154*100</f>
        <v>0.009104793192448767</v>
      </c>
      <c r="H154" s="24">
        <f>('回帰TMR'!H154-'TMR(基本ﾃﾞｰﾀ)'!H154)/'TMR(基本ﾃﾞｰﾀ)'!H154*100</f>
        <v>-0.19540902355465684</v>
      </c>
      <c r="I154" s="24">
        <f>('回帰TMR'!I154-'TMR(基本ﾃﾞｰﾀ)'!I154)/'TMR(基本ﾃﾞｰﾀ)'!I154*100</f>
        <v>0.2191273460337638</v>
      </c>
      <c r="J154" s="24">
        <f>('回帰TMR'!J154-'TMR(基本ﾃﾞｰﾀ)'!J154)/'TMR(基本ﾃﾞｰﾀ)'!J154*100</f>
        <v>0.15283203942166312</v>
      </c>
      <c r="K154" s="24">
        <f>('回帰TMR'!K154-'TMR(基本ﾃﾞｰﾀ)'!K154)/'TMR(基本ﾃﾞｰﾀ)'!K154*100</f>
        <v>-0.22350407900839578</v>
      </c>
      <c r="L154" s="24">
        <f>('回帰TMR'!L154-'TMR(基本ﾃﾞｰﾀ)'!L154)/'TMR(基本ﾃﾞｰﾀ)'!L154*100</f>
        <v>-0.2593528300485452</v>
      </c>
      <c r="M154" s="24">
        <f>('回帰TMR'!M154-'TMR(基本ﾃﾞｰﾀ)'!M154)/'TMR(基本ﾃﾞｰﾀ)'!M154*100</f>
        <v>0.025120942300279968</v>
      </c>
    </row>
    <row r="155" spans="2:13" ht="14.25">
      <c r="B155" s="51">
        <v>16.8</v>
      </c>
      <c r="C155" s="24">
        <f>('回帰TMR'!C155-'TMR(基本ﾃﾞｰﾀ)'!C155)/'TMR(基本ﾃﾞｰﾀ)'!C155*100</f>
        <v>0.0035516176061687957</v>
      </c>
      <c r="D155" s="24">
        <f>('回帰TMR'!D155-'TMR(基本ﾃﾞｰﾀ)'!D155)/'TMR(基本ﾃﾞｰﾀ)'!D155*100</f>
        <v>-0.08352511398766518</v>
      </c>
      <c r="E155" s="24">
        <f>('回帰TMR'!E155-'TMR(基本ﾃﾞｰﾀ)'!E155)/'TMR(基本ﾃﾞｰﾀ)'!E155*100</f>
        <v>-0.13819003962074516</v>
      </c>
      <c r="F155" s="24">
        <f>('回帰TMR'!F155-'TMR(基本ﾃﾞｰﾀ)'!F155)/'TMR(基本ﾃﾞｰﾀ)'!F155*100</f>
        <v>-0.05723371161023173</v>
      </c>
      <c r="G155" s="24">
        <f>('回帰TMR'!G155-'TMR(基本ﾃﾞｰﾀ)'!G155)/'TMR(基本ﾃﾞｰﾀ)'!G155*100</f>
        <v>0.20031362995663288</v>
      </c>
      <c r="H155" s="24">
        <f>('回帰TMR'!H155-'TMR(基本ﾃﾞｰﾀ)'!H155)/'TMR(基本ﾃﾞｰﾀ)'!H155*100</f>
        <v>-0.5398403842298631</v>
      </c>
      <c r="I155" s="24">
        <f>('回帰TMR'!I155-'TMR(基本ﾃﾞｰﾀ)'!I155)/'TMR(基本ﾃﾞｰﾀ)'!I155*100</f>
        <v>0.13896778972626497</v>
      </c>
      <c r="J155" s="24">
        <f>('回帰TMR'!J155-'TMR(基本ﾃﾞｰﾀ)'!J155)/'TMR(基本ﾃﾞｰﾀ)'!J155*100</f>
        <v>0.041019322016640256</v>
      </c>
      <c r="K155" s="24">
        <f>('回帰TMR'!K155-'TMR(基本ﾃﾞｰﾀ)'!K155)/'TMR(基本ﾃﾞｰﾀ)'!K155*100</f>
        <v>-0.4483130069102288</v>
      </c>
      <c r="L155" s="24">
        <f>('回帰TMR'!L155-'TMR(基本ﾃﾞｰﾀ)'!L155)/'TMR(基本ﾃﾞｰﾀ)'!L155*100</f>
        <v>-0.33091563177056815</v>
      </c>
      <c r="M155" s="24">
        <f>('回帰TMR'!M155-'TMR(基本ﾃﾞｰﾀ)'!M155)/'TMR(基本ﾃﾞｰﾀ)'!M155*100</f>
        <v>0.10299545479086586</v>
      </c>
    </row>
    <row r="156" spans="2:13" ht="14.25">
      <c r="B156" s="51">
        <v>16.9</v>
      </c>
      <c r="C156" s="24">
        <f>('回帰TMR'!C156-'TMR(基本ﾃﾞｰﾀ)'!C156)/'TMR(基本ﾃﾞｰﾀ)'!C156*100</f>
        <v>0.3097459831047693</v>
      </c>
      <c r="D156" s="24">
        <f>('回帰TMR'!D156-'TMR(基本ﾃﾞｰﾀ)'!D156)/'TMR(基本ﾃﾞｰﾀ)'!D156*100</f>
        <v>-0.012382886159358378</v>
      </c>
      <c r="E156" s="24">
        <f>('回帰TMR'!E156-'TMR(基本ﾃﾞｰﾀ)'!E156)/'TMR(基本ﾃﾞｰﾀ)'!E156*100</f>
        <v>-0.46789174903458924</v>
      </c>
      <c r="F156" s="24">
        <f>('回帰TMR'!F156-'TMR(基本ﾃﾞｰﾀ)'!F156)/'TMR(基本ﾃﾞｰﾀ)'!F156*100</f>
        <v>-0.6697052830156933</v>
      </c>
      <c r="G156" s="24">
        <f>('回帰TMR'!G156-'TMR(基本ﾃﾞｰﾀ)'!G156)/'TMR(基本ﾃﾞｰﾀ)'!G156*100</f>
        <v>-0.17201300498373512</v>
      </c>
      <c r="H156" s="24">
        <f>('回帰TMR'!H156-'TMR(基本ﾃﾞｰﾀ)'!H156)/'TMR(基本ﾃﾞｰﾀ)'!H156*100</f>
        <v>-0.3072104143885955</v>
      </c>
      <c r="I156" s="24">
        <f>('回帰TMR'!I156-'TMR(基本ﾃﾞｰﾀ)'!I156)/'TMR(基本ﾃﾞｰﾀ)'!I156*100</f>
        <v>0.24028560051610237</v>
      </c>
      <c r="J156" s="24">
        <f>('回帰TMR'!J156-'TMR(基本ﾃﾞｰﾀ)'!J156)/'TMR(基本ﾃﾞｰﾀ)'!J156*100</f>
        <v>0.19001134634663475</v>
      </c>
      <c r="K156" s="24">
        <f>('回帰TMR'!K156-'TMR(基本ﾃﾞｰﾀ)'!K156)/'TMR(基本ﾃﾞｰﾀ)'!K156*100</f>
        <v>-0.18832206238116153</v>
      </c>
      <c r="L156" s="24">
        <f>('回帰TMR'!L156-'TMR(基本ﾃﾞｰﾀ)'!L156)/'TMR(基本ﾃﾞｰﾀ)'!L156*100</f>
        <v>-0.21490222655129362</v>
      </c>
      <c r="M156" s="24">
        <f>('回帰TMR'!M156-'TMR(基本ﾃﾞｰﾀ)'!M156)/'TMR(基本ﾃﾞｰﾀ)'!M156*100</f>
        <v>0.0744066642337373</v>
      </c>
    </row>
    <row r="157" spans="2:13" ht="14.25">
      <c r="B157" s="51">
        <v>17</v>
      </c>
      <c r="C157" s="24">
        <f>('回帰TMR'!C157-'TMR(基本ﾃﾞｰﾀ)'!C157)/'TMR(基本ﾃﾞｰﾀ)'!C157*100</f>
        <v>0.24185963157591922</v>
      </c>
      <c r="D157" s="24">
        <f>('回帰TMR'!D157-'TMR(基本ﾃﾞｰﾀ)'!D157)/'TMR(基本ﾃﾞｰﾀ)'!D157*100</f>
        <v>0.15244353447236217</v>
      </c>
      <c r="E157" s="24">
        <f>('回帰TMR'!E157-'TMR(基本ﾃﾞｰﾀ)'!E157)/'TMR(基本ﾃﾞｰﾀ)'!E157*100</f>
        <v>0.022295814819511192</v>
      </c>
      <c r="F157" s="24">
        <f>('回帰TMR'!F157-'TMR(基本ﾃﾞｰﾀ)'!F157)/'TMR(基本ﾃﾞｰﾀ)'!F157*100</f>
        <v>-0.23188653460717848</v>
      </c>
      <c r="G157" s="24">
        <f>('回帰TMR'!G157-'TMR(基本ﾃﾞｰﾀ)'!G157)/'TMR(基本ﾃﾞｰﾀ)'!G157*100</f>
        <v>0.005979001208270162</v>
      </c>
      <c r="H157" s="24">
        <f>('回帰TMR'!H157-'TMR(基本ﾃﾞｰﾀ)'!H157)/'TMR(基本ﾃﾞｰﾀ)'!H157*100</f>
        <v>-0.7364177540567483</v>
      </c>
      <c r="I157" s="24">
        <f>('回帰TMR'!I157-'TMR(基本ﾃﾞｰﾀ)'!I157)/'TMR(基本ﾃﾞｰﾀ)'!I157*100</f>
        <v>0.34281847192501635</v>
      </c>
      <c r="J157" s="24">
        <f>('回帰TMR'!J157-'TMR(基本ﾃﾞｰﾀ)'!J157)/'TMR(基本ﾃﾞｰﾀ)'!J157*100</f>
        <v>0.2576522709324965</v>
      </c>
      <c r="K157" s="24">
        <f>('回帰TMR'!K157-'TMR(基本ﾃﾞｰﾀ)'!K157)/'TMR(基本ﾃﾞｰﾀ)'!K157*100</f>
        <v>-0.25141099314745763</v>
      </c>
      <c r="L157" s="24">
        <f>('回帰TMR'!L157-'TMR(基本ﾃﾞｰﾀ)'!L157)/'TMR(基本ﾃﾞｰﾀ)'!L157*100</f>
        <v>-0.2727142041100113</v>
      </c>
      <c r="M157" s="24">
        <f>('回帰TMR'!M157-'TMR(基本ﾃﾞｰﾀ)'!M157)/'TMR(基本ﾃﾞｰﾀ)'!M157*100</f>
        <v>0.019152944874546135</v>
      </c>
    </row>
    <row r="158" spans="2:13" ht="14.25">
      <c r="B158" s="51">
        <v>17.1</v>
      </c>
      <c r="C158" s="24">
        <f>('回帰TMR'!C158-'TMR(基本ﾃﾞｰﾀ)'!C158)/'TMR(基本ﾃﾞｰﾀ)'!C158*100</f>
        <v>0.3644962989873278</v>
      </c>
      <c r="D158" s="24">
        <f>('回帰TMR'!D158-'TMR(基本ﾃﾞｰﾀ)'!D158)/'TMR(基本ﾃﾞｰﾀ)'!D158*100</f>
        <v>0.042481479847593685</v>
      </c>
      <c r="E158" s="24">
        <f>('回帰TMR'!E158-'TMR(基本ﾃﾞｰﾀ)'!E158)/'TMR(基本ﾃﾞｰﾀ)'!E158*100</f>
        <v>-0.2633266474038289</v>
      </c>
      <c r="F158" s="24">
        <f>('回帰TMR'!F158-'TMR(基本ﾃﾞｰﾀ)'!F158)/'TMR(基本ﾃﾞｰﾀ)'!F158*100</f>
        <v>-0.46536775372801664</v>
      </c>
      <c r="G158" s="24">
        <f>('回帰TMR'!G158-'TMR(基本ﾃﾞｰﾀ)'!G158)/'TMR(基本ﾃﾞｰﾀ)'!G158*100</f>
        <v>0.011177790333649308</v>
      </c>
      <c r="H158" s="24">
        <f>('回帰TMR'!H158-'TMR(基本ﾃﾞｰﾀ)'!H158)/'TMR(基本ﾃﾞｰﾀ)'!H158*100</f>
        <v>-0.23302171176654252</v>
      </c>
      <c r="I158" s="24">
        <f>('回帰TMR'!I158-'TMR(基本ﾃﾞｰﾀ)'!I158)/'TMR(基本ﾃﾞｰﾀ)'!I158*100</f>
        <v>0.3760806290600084</v>
      </c>
      <c r="J158" s="24">
        <f>('回帰TMR'!J158-'TMR(基本ﾃﾞｰﾀ)'!J158)/'TMR(基本ﾃﾞｰﾀ)'!J158*100</f>
        <v>0.18760548593677123</v>
      </c>
      <c r="K158" s="24">
        <f>('回帰TMR'!K158-'TMR(基本ﾃﾞｰﾀ)'!K158)/'TMR(基本ﾃﾞｰﾀ)'!K158*100</f>
        <v>-0.31440227328246517</v>
      </c>
      <c r="L158" s="24">
        <f>('回帰TMR'!L158-'TMR(基本ﾃﾞｰﾀ)'!L158)/'TMR(基本ﾃﾞｰﾀ)'!L158*100</f>
        <v>-0.33043114061611367</v>
      </c>
      <c r="M158" s="24">
        <f>('回帰TMR'!M158-'TMR(基本ﾃﾞｰﾀ)'!M158)/'TMR(基本ﾃﾞｰﾀ)'!M158*100</f>
        <v>-0.03602433259962178</v>
      </c>
    </row>
    <row r="159" spans="2:13" ht="14.25">
      <c r="B159" s="51">
        <v>17.2</v>
      </c>
      <c r="C159" s="24">
        <f>('回帰TMR'!C159-'TMR(基本ﾃﾞｰﾀ)'!C159)/'TMR(基本ﾃﾞｰﾀ)'!C159*100</f>
        <v>0.23526364880965034</v>
      </c>
      <c r="D159" s="24">
        <f>('回帰TMR'!D159-'TMR(基本ﾃﾞｰﾀ)'!D159)/'TMR(基本ﾃﾞｰﾀ)'!D159*100</f>
        <v>0.04091608472235305</v>
      </c>
      <c r="E159" s="24">
        <f>('回帰TMR'!E159-'TMR(基本ﾃﾞｰﾀ)'!E159)/'TMR(基本ﾃﾞｰﾀ)'!E159*100</f>
        <v>-0.1884926826444462</v>
      </c>
      <c r="F159" s="24">
        <f>('回帰TMR'!F159-'TMR(基本ﾃﾞｰﾀ)'!F159)/'TMR(基本ﾃﾞｰﾀ)'!F159*100</f>
        <v>-0.2132288411720524</v>
      </c>
      <c r="G159" s="24">
        <f>('回帰TMR'!G159-'TMR(基本ﾃﾞｰﾀ)'!G159)/'TMR(基本ﾃﾞｰﾀ)'!G159*100</f>
        <v>0.0756108396411212</v>
      </c>
      <c r="H159" s="24">
        <f>('回帰TMR'!H159-'TMR(基本ﾃﾞｰﾀ)'!H159)/'TMR(基本ﾃﾞｰﾀ)'!H159*100</f>
        <v>-0.4938589947238036</v>
      </c>
      <c r="I159" s="24">
        <f>('回帰TMR'!I159-'TMR(基本ﾃﾞｰﾀ)'!I159)/'TMR(基本ﾃﾞｰﾀ)'!I159*100</f>
        <v>0.28291582351440714</v>
      </c>
      <c r="J159" s="24">
        <f>('回帰TMR'!J159-'TMR(基本ﾃﾞｰﾀ)'!J159)/'TMR(基本ﾃﾞｰﾀ)'!J159*100</f>
        <v>0.25635245999642675</v>
      </c>
      <c r="K159" s="24">
        <f>('回帰TMR'!K159-'TMR(基本ﾃﾞｰﾀ)'!K159)/'TMR(基本ﾃﾞｰﾀ)'!K159*100</f>
        <v>-0.36371452645482916</v>
      </c>
      <c r="L159" s="24">
        <f>('回帰TMR'!L159-'TMR(基本ﾃﾞｰﾀ)'!L159)/'TMR(基本ﾃﾞｰﾀ)'!L159*100</f>
        <v>-0.2261251307906662</v>
      </c>
      <c r="M159" s="24">
        <f>('回帰TMR'!M159-'TMR(基本ﾃﾞｰﾀ)'!M159)/'TMR(基本ﾃﾞｰﾀ)'!M159*100</f>
        <v>-0.06422735922813547</v>
      </c>
    </row>
    <row r="160" spans="2:13" ht="14.25">
      <c r="B160" s="51">
        <v>17.3</v>
      </c>
      <c r="C160" s="24">
        <f>('回帰TMR'!C160-'TMR(基本ﾃﾞｰﾀ)'!C160)/'TMR(基本ﾃﾞｰﾀ)'!C160*100</f>
        <v>0.18604213560351415</v>
      </c>
      <c r="D160" s="24">
        <f>('回帰TMR'!D160-'TMR(基本ﾃﾞｰﾀ)'!D160)/'TMR(基本ﾃﾞｰﾀ)'!D160*100</f>
        <v>-0.021487186558146066</v>
      </c>
      <c r="E160" s="24">
        <f>('回帰TMR'!E160-'TMR(基本ﾃﾞｰﾀ)'!E160)/'TMR(基本ﾃﾞｰﾀ)'!E160*100</f>
        <v>-0.14240302570185245</v>
      </c>
      <c r="F160" s="24">
        <f>('回帰TMR'!F160-'TMR(基本ﾃﾞｰﾀ)'!F160)/'TMR(基本ﾃﾞｰﾀ)'!F160*100</f>
        <v>-0.2989039078868186</v>
      </c>
      <c r="G160" s="24">
        <f>('回帰TMR'!G160-'TMR(基本ﾃﾞｰﾀ)'!G160)/'TMR(基本ﾃﾞｰﾀ)'!G160*100</f>
        <v>0.0530725343379819</v>
      </c>
      <c r="H160" s="24">
        <f>('回帰TMR'!H160-'TMR(基本ﾃﾞｰﾀ)'!H160)/'TMR(基本ﾃﾞｰﾀ)'!H160*100</f>
        <v>-0.06943156203367319</v>
      </c>
      <c r="I160" s="24">
        <f>('回帰TMR'!I160-'TMR(基本ﾃﾞｰﾀ)'!I160)/'TMR(基本ﾃﾞｰﾀ)'!I160*100</f>
        <v>0.43039417689409376</v>
      </c>
      <c r="J160" s="24">
        <f>('回帰TMR'!J160-'TMR(基本ﾃﾞｰﾀ)'!J160)/'TMR(基本ﾃﾞｰﾀ)'!J160*100</f>
        <v>0.2841249279671455</v>
      </c>
      <c r="K160" s="24">
        <f>('回帰TMR'!K160-'TMR(基本ﾃﾞｰﾀ)'!K160)/'TMR(基本ﾃﾞｰﾀ)'!K160*100</f>
        <v>-0.09903431354742265</v>
      </c>
      <c r="L160" s="24">
        <f>('回帰TMR'!L160-'TMR(基本ﾃﾞｰﾀ)'!L160)/'TMR(基本ﾃﾞｰﾀ)'!L160*100</f>
        <v>-0.2698990712998596</v>
      </c>
      <c r="M160" s="24">
        <f>('回帰TMR'!M160-'TMR(基本ﾃﾞｰﾀ)'!M160)/'TMR(基本ﾃﾞｰﾀ)'!M160*100</f>
        <v>0.16446205680184517</v>
      </c>
    </row>
    <row r="161" spans="2:13" ht="14.25">
      <c r="B161" s="51">
        <v>17.4</v>
      </c>
      <c r="C161" s="24">
        <f>('回帰TMR'!C161-'TMR(基本ﾃﾞｰﾀ)'!C161)/'TMR(基本ﾃﾞｰﾀ)'!C161*100</f>
        <v>0.18549245217797095</v>
      </c>
      <c r="D161" s="24">
        <f>('回帰TMR'!D161-'TMR(基本ﾃﾞｰﾀ)'!D161)/'TMR(基本ﾃﾞｰﾀ)'!D161*100</f>
        <v>-0.11417244490462056</v>
      </c>
      <c r="E161" s="24">
        <f>('回帰TMR'!E161-'TMR(基本ﾃﾞｰﾀ)'!E161)/'TMR(基本ﾃﾞｰﾀ)'!E161*100</f>
        <v>-0.18602219324679586</v>
      </c>
      <c r="F161" s="24">
        <f>('回帰TMR'!F161-'TMR(基本ﾃﾞｰﾀ)'!F161)/'TMR(基本ﾃﾞｰﾀ)'!F161*100</f>
        <v>0.0024862851179674834</v>
      </c>
      <c r="G161" s="24">
        <f>('回帰TMR'!G161-'TMR(基本ﾃﾞｰﾀ)'!G161)/'TMR(基本ﾃﾞｰﾀ)'!G161*100</f>
        <v>0.28182547766275406</v>
      </c>
      <c r="H161" s="24">
        <f>('回帰TMR'!H161-'TMR(基本ﾃﾞｰﾀ)'!H161)/'TMR(基本ﾃﾞｰﾀ)'!H161*100</f>
        <v>-0.4598617309878332</v>
      </c>
      <c r="I161" s="24">
        <f>('回帰TMR'!I161-'TMR(基本ﾃﾞｰﾀ)'!I161)/'TMR(基本ﾃﾞｰﾀ)'!I161*100</f>
        <v>0.16760032431804106</v>
      </c>
      <c r="J161" s="24">
        <f>('回帰TMR'!J161-'TMR(基本ﾃﾞｰﾀ)'!J161)/'TMR(基本ﾃﾞｰﾀ)'!J161*100</f>
        <v>0.04758163035262229</v>
      </c>
      <c r="K161" s="24">
        <f>('回帰TMR'!K161-'TMR(基本ﾃﾞｰﾀ)'!K161)/'TMR(基本ﾃﾞｰﾀ)'!K161*100</f>
        <v>-0.3254926258434616</v>
      </c>
      <c r="L161" s="24">
        <f>('回帰TMR'!L161-'TMR(基本ﾃﾞｰﾀ)'!L161)/'TMR(基本ﾃﾞｰﾀ)'!L161*100</f>
        <v>-0.3270913704835361</v>
      </c>
      <c r="M161" s="24">
        <f>('回帰TMR'!M161-'TMR(基本ﾃﾞｰﾀ)'!M161)/'TMR(基本ﾃﾞｰﾀ)'!M161*100</f>
        <v>-0.03905653468266396</v>
      </c>
    </row>
    <row r="162" spans="2:13" ht="14.25">
      <c r="B162" s="51">
        <v>17.5</v>
      </c>
      <c r="C162" s="24">
        <f>('回帰TMR'!C162-'TMR(基本ﾃﾞｰﾀ)'!C162)/'TMR(基本ﾃﾞｰﾀ)'!C162*100</f>
        <v>-0.5599162220222031</v>
      </c>
      <c r="D162" s="24">
        <f>('回帰TMR'!D162-'TMR(基本ﾃﾞｰﾀ)'!D162)/'TMR(基本ﾃﾞｰﾀ)'!D162*100</f>
        <v>-0.051100892638684385</v>
      </c>
      <c r="E162" s="24">
        <f>('回帰TMR'!E162-'TMR(基本ﾃﾞｰﾀ)'!E162)/'TMR(基本ﾃﾞｰﾀ)'!E162*100</f>
        <v>0.09066281275940388</v>
      </c>
      <c r="F162" s="24">
        <f>('回帰TMR'!F162-'TMR(基本ﾃﾞｰﾀ)'!F162)/'TMR(基本ﾃﾞｰﾀ)'!F162*100</f>
        <v>-0.12673042729683692</v>
      </c>
      <c r="G162" s="24">
        <f>('回帰TMR'!G162-'TMR(基本ﾃﾞｰﾀ)'!G162)/'TMR(基本ﾃﾞｰﾀ)'!G162*100</f>
        <v>0.02439493113432244</v>
      </c>
      <c r="H162" s="24">
        <f>('回帰TMR'!H162-'TMR(基本ﾃﾞｰﾀ)'!H162)/'TMR(基本ﾃﾞｰﾀ)'!H162*100</f>
        <v>-0.44902939199933445</v>
      </c>
      <c r="I162" s="24">
        <f>('回帰TMR'!I162-'TMR(基本ﾃﾞｰﾀ)'!I162)/'TMR(基本ﾃﾞｰﾀ)'!I162*100</f>
        <v>0.3303692533468529</v>
      </c>
      <c r="J162" s="24">
        <f>('回帰TMR'!J162-'TMR(基本ﾃﾞｰﾀ)'!J162)/'TMR(基本ﾃﾞｰﾀ)'!J162*100</f>
        <v>0.033771067478890235</v>
      </c>
      <c r="K162" s="24">
        <f>('回帰TMR'!K162-'TMR(基本ﾃﾞｰﾀ)'!K162)/'TMR(基本ﾃﾞｰﾀ)'!K162*100</f>
        <v>-0.19597287172934524</v>
      </c>
      <c r="L162" s="24">
        <f>('回帰TMR'!L162-'TMR(基本ﾃﾞｰﾀ)'!L162)/'TMR(基本ﾃﾞｰﾀ)'!L162*100</f>
        <v>-0.20741498149996054</v>
      </c>
      <c r="M162" s="24">
        <f>('回帰TMR'!M162-'TMR(基本ﾃﾞｰﾀ)'!M162)/'TMR(基本ﾃﾞｰﾀ)'!M162*100</f>
        <v>-0.053056903294007814</v>
      </c>
    </row>
    <row r="163" spans="2:13" ht="14.25">
      <c r="B163" s="51">
        <v>17.6</v>
      </c>
      <c r="C163" s="24">
        <f>('回帰TMR'!C163-'TMR(基本ﾃﾞｰﾀ)'!C163)/'TMR(基本ﾃﾞｰﾀ)'!C163*100</f>
        <v>0.785021880388892</v>
      </c>
      <c r="D163" s="24">
        <f>('回帰TMR'!D163-'TMR(基本ﾃﾞｰﾀ)'!D163)/'TMR(基本ﾃﾞｰﾀ)'!D163*100</f>
        <v>-0.15803100551423954</v>
      </c>
      <c r="E163" s="24">
        <f>('回帰TMR'!E163-'TMR(基本ﾃﾞｰﾀ)'!E163)/'TMR(基本ﾃﾞｰﾀ)'!E163*100</f>
        <v>-0.3018103937029034</v>
      </c>
      <c r="F163" s="24">
        <f>('回帰TMR'!F163-'TMR(基本ﾃﾞｰﾀ)'!F163)/'TMR(基本ﾃﾞｰﾀ)'!F163*100</f>
        <v>-0.3004797989039558</v>
      </c>
      <c r="G163" s="24">
        <f>('回帰TMR'!G163-'TMR(基本ﾃﾞｰﾀ)'!G163)/'TMR(基本ﾃﾞｰﾀ)'!G163*100</f>
        <v>0.15168788556523752</v>
      </c>
      <c r="H163" s="24">
        <f>('回帰TMR'!H163-'TMR(基本ﾃﾞｰﾀ)'!H163)/'TMR(基本ﾃﾞｰﾀ)'!H163*100</f>
        <v>-0.3799960703813258</v>
      </c>
      <c r="I163" s="24">
        <f>('回帰TMR'!I163-'TMR(基本ﾃﾞｰﾀ)'!I163)/'TMR(基本ﾃﾞｰﾀ)'!I163*100</f>
        <v>0.33775777254677736</v>
      </c>
      <c r="J163" s="24">
        <f>('回帰TMR'!J163-'TMR(基本ﾃﾞｰﾀ)'!J163)/'TMR(基本ﾃﾞｰﾀ)'!J163*100</f>
        <v>0.14615666774617445</v>
      </c>
      <c r="K163" s="24">
        <f>('回帰TMR'!K163-'TMR(基本ﾃﾞｰﾀ)'!K163)/'TMR(基本ﾃﾞｰﾀ)'!K163*100</f>
        <v>-0.09270348428686043</v>
      </c>
      <c r="L163" s="24">
        <f>('回帰TMR'!L163-'TMR(基本ﾃﾞｰﾀ)'!L163)/'TMR(基本ﾃﾞｰﾀ)'!L163*100</f>
        <v>-0.2505269002032225</v>
      </c>
      <c r="M163" s="24">
        <f>('回帰TMR'!M163-'TMR(基本ﾃﾞｰﾀ)'!M163)/'TMR(基本ﾃﾞｰﾀ)'!M163*100</f>
        <v>-0.10756670235470434</v>
      </c>
    </row>
    <row r="164" spans="2:13" ht="14.25">
      <c r="B164" s="51">
        <v>17.7</v>
      </c>
      <c r="C164" s="24">
        <f>('回帰TMR'!C164-'TMR(基本ﾃﾞｰﾀ)'!C164)/'TMR(基本ﾃﾞｰﾀ)'!C164*100</f>
        <v>0.12627678639561093</v>
      </c>
      <c r="D164" s="24">
        <f>('回帰TMR'!D164-'TMR(基本ﾃﾞｰﾀ)'!D164)/'TMR(基本ﾃﾞｰﾀ)'!D164*100</f>
        <v>0.17365150670042775</v>
      </c>
      <c r="E164" s="24">
        <f>('回帰TMR'!E164-'TMR(基本ﾃﾞｰﾀ)'!E164)/'TMR(基本ﾃﾞｰﾀ)'!E164*100</f>
        <v>0.177059687768514</v>
      </c>
      <c r="F164" s="24">
        <f>('回帰TMR'!F164-'TMR(基本ﾃﾞｰﾀ)'!F164)/'TMR(基本ﾃﾞｰﾀ)'!F164*100</f>
        <v>0.21740099013930814</v>
      </c>
      <c r="G164" s="24">
        <f>('回帰TMR'!G164-'TMR(基本ﾃﾞｰﾀ)'!G164)/'TMR(基本ﾃﾞｰﾀ)'!G164*100</f>
        <v>0.10201193567505912</v>
      </c>
      <c r="H164" s="24">
        <f>('回帰TMR'!H164-'TMR(基本ﾃﾞｰﾀ)'!H164)/'TMR(基本ﾃﾞｰﾀ)'!H164*100</f>
        <v>-0.3532795279209934</v>
      </c>
      <c r="I164" s="24">
        <f>('回帰TMR'!I164-'TMR(基本ﾃﾞｰﾀ)'!I164)/'TMR(基本ﾃﾞｰﾀ)'!I164*100</f>
        <v>0.23123554881071387</v>
      </c>
      <c r="J164" s="24">
        <f>('回帰TMR'!J164-'TMR(基本ﾃﾞｰﾀ)'!J164)/'TMR(基本ﾃﾞｰﾀ)'!J164*100</f>
        <v>0.23164058886053457</v>
      </c>
      <c r="K164" s="24">
        <f>('回帰TMR'!K164-'TMR(基本ﾃﾞｰﾀ)'!K164)/'TMR(基本ﾃﾞｰﾀ)'!K164*100</f>
        <v>-0.15438218980510265</v>
      </c>
      <c r="L164" s="24">
        <f>('回帰TMR'!L164-'TMR(基本ﾃﾞｰﾀ)'!L164)/'TMR(基本ﾃﾞｰﾀ)'!L164*100</f>
        <v>-0.3071592654422697</v>
      </c>
      <c r="M164" s="24">
        <f>('回帰TMR'!M164-'TMR(基本ﾃﾞｰﾀ)'!M164)/'TMR(基本ﾃﾞｰﾀ)'!M164*100</f>
        <v>0.1379008283199267</v>
      </c>
    </row>
    <row r="165" spans="2:13" ht="14.25">
      <c r="B165" s="51">
        <v>17.8</v>
      </c>
      <c r="C165" s="24">
        <f>('回帰TMR'!C165-'TMR(基本ﾃﾞｰﾀ)'!C165)/'TMR(基本ﾃﾞｰﾀ)'!C165*100</f>
        <v>0.2107317936713828</v>
      </c>
      <c r="D165" s="24">
        <f>('回帰TMR'!D165-'TMR(基本ﾃﾞｰﾀ)'!D165)/'TMR(基本ﾃﾞｰﾀ)'!D165*100</f>
        <v>0.11540807829617034</v>
      </c>
      <c r="E165" s="24">
        <f>('回帰TMR'!E165-'TMR(基本ﾃﾞｰﾀ)'!E165)/'TMR(基本ﾃﾞｰﾀ)'!E165*100</f>
        <v>0.22971105103065464</v>
      </c>
      <c r="F165" s="24">
        <f>('回帰TMR'!F165-'TMR(基本ﾃﾞｰﾀ)'!F165)/'TMR(基本ﾃﾞｰﾀ)'!F165*100</f>
        <v>0.24097084504547156</v>
      </c>
      <c r="G165" s="24">
        <f>('回帰TMR'!G165-'TMR(基本ﾃﾞｰﾀ)'!G165)/'TMR(基本ﾃﾞｰﾀ)'!G165*100</f>
        <v>0.39656037779311415</v>
      </c>
      <c r="H165" s="24">
        <f>('回帰TMR'!H165-'TMR(基本ﾃﾞｰﾀ)'!H165)/'TMR(基本ﾃﾞｰﾀ)'!H165*100</f>
        <v>-0.18060376450869264</v>
      </c>
      <c r="I165" s="24">
        <f>('回帰TMR'!I165-'TMR(基本ﾃﾞｰﾀ)'!I165)/'TMR(基本ﾃﾞｰﾀ)'!I165*100</f>
        <v>0.4690164446868053</v>
      </c>
      <c r="J165" s="24">
        <f>('回帰TMR'!J165-'TMR(基本ﾃﾞｰﾀ)'!J165)/'TMR(基本ﾃﾞｰﾀ)'!J165*100</f>
        <v>0.3605131443922989</v>
      </c>
      <c r="K165" s="24">
        <f>('回帰TMR'!K165-'TMR(基本ﾃﾞｰﾀ)'!K165)/'TMR(基本ﾃﾞｰﾀ)'!K165*100</f>
        <v>-0.035811099452755964</v>
      </c>
      <c r="L165" s="24">
        <f>('回帰TMR'!L165-'TMR(基本ﾃﾞｰﾀ)'!L165)/'TMR(基本ﾃﾞｰﾀ)'!L165*100</f>
        <v>-0.33631889366267903</v>
      </c>
      <c r="M165" s="24">
        <f>('回帰TMR'!M165-'TMR(基本ﾃﾞｰﾀ)'!M165)/'TMR(基本ﾃﾞｰﾀ)'!M165*100</f>
        <v>0.08396556759929129</v>
      </c>
    </row>
    <row r="166" spans="2:13" ht="14.25">
      <c r="B166" s="51">
        <v>17.9</v>
      </c>
      <c r="C166" s="24">
        <f>('回帰TMR'!C166-'TMR(基本ﾃﾞｰﾀ)'!C166)/'TMR(基本ﾃﾞｰﾀ)'!C166*100</f>
        <v>0.15099508274383933</v>
      </c>
      <c r="D166" s="24">
        <f>('回帰TMR'!D166-'TMR(基本ﾃﾞｰﾀ)'!D166)/'TMR(基本ﾃﾞｰﾀ)'!D166*100</f>
        <v>-0.06831440768257965</v>
      </c>
      <c r="E166" s="24">
        <f>('回帰TMR'!E166-'TMR(基本ﾃﾞｰﾀ)'!E166)/'TMR(基本ﾃﾞｰﾀ)'!E166*100</f>
        <v>0.19050294701861867</v>
      </c>
      <c r="F166" s="24">
        <f>('回帰TMR'!F166-'TMR(基本ﾃﾞｰﾀ)'!F166)/'TMR(基本ﾃﾞｰﾀ)'!F166*100</f>
        <v>0.387512874093357</v>
      </c>
      <c r="G166" s="24">
        <f>('回帰TMR'!G166-'TMR(基本ﾃﾞｰﾀ)'!G166)/'TMR(基本ﾃﾞｰﾀ)'!G166*100</f>
        <v>-0.025990749924365356</v>
      </c>
      <c r="H166" s="24">
        <f>('回帰TMR'!H166-'TMR(基本ﾃﾞｰﾀ)'!H166)/'TMR(基本ﾃﾞｰﾀ)'!H166*100</f>
        <v>-0.34130870719087386</v>
      </c>
      <c r="I166" s="24">
        <f>('回帰TMR'!I166-'TMR(基本ﾃﾞｰﾀ)'!I166)/'TMR(基本ﾃﾞｰﾀ)'!I166*100</f>
        <v>0.10433095527495266</v>
      </c>
      <c r="J166" s="24">
        <f>('回帰TMR'!J166-'TMR(基本ﾃﾞｰﾀ)'!J166)/'TMR(基本ﾃﾞｰﾀ)'!J166*100</f>
        <v>0.1649401207187926</v>
      </c>
      <c r="K166" s="24">
        <f>('回帰TMR'!K166-'TMR(基本ﾃﾞｰﾀ)'!K166)/'TMR(基本ﾃﾞｰﾀ)'!K166*100</f>
        <v>-0.069222032170046</v>
      </c>
      <c r="L166" s="24">
        <f>('回帰TMR'!L166-'TMR(基本ﾃﾞｰﾀ)'!L166)/'TMR(基本ﾃﾞｰﾀ)'!L166*100</f>
        <v>-0.21419788323778483</v>
      </c>
      <c r="M166" s="24">
        <f>('回帰TMR'!M166-'TMR(基本ﾃﾞｰﾀ)'!M166)/'TMR(基本ﾃﾞｰﾀ)'!M166*100</f>
        <v>-0.06576519959592476</v>
      </c>
    </row>
    <row r="167" spans="2:13" ht="14.25">
      <c r="B167" s="51">
        <v>18</v>
      </c>
      <c r="C167" s="24">
        <f>('回帰TMR'!C167-'TMR(基本ﾃﾞｰﾀ)'!C167)/'TMR(基本ﾃﾞｰﾀ)'!C167*100</f>
        <v>0.20571426153590303</v>
      </c>
      <c r="D167" s="24">
        <f>('回帰TMR'!D167-'TMR(基本ﾃﾞｰﾀ)'!D167)/'TMR(基本ﾃﾞｰﾀ)'!D167*100</f>
        <v>-0.1413751937830959</v>
      </c>
      <c r="E167" s="24">
        <f>('回帰TMR'!E167-'TMR(基本ﾃﾞｰﾀ)'!E167)/'TMR(基本ﾃﾞｰﾀ)'!E167*100</f>
        <v>-0.11151140515908127</v>
      </c>
      <c r="F167" s="24">
        <f>('回帰TMR'!F167-'TMR(基本ﾃﾞｰﾀ)'!F167)/'TMR(基本ﾃﾞｰﾀ)'!F167*100</f>
        <v>-0.04466186206000337</v>
      </c>
      <c r="G167" s="24">
        <f>('回帰TMR'!G167-'TMR(基本ﾃﾞｰﾀ)'!G167)/'TMR(基本ﾃﾞｰﾀ)'!G167*100</f>
        <v>0.2554435100522512</v>
      </c>
      <c r="H167" s="24">
        <f>('回帰TMR'!H167-'TMR(基本ﾃﾞｰﾀ)'!H167)/'TMR(基本ﾃﾞｰﾀ)'!H167*100</f>
        <v>-0.31256357695379433</v>
      </c>
      <c r="I167" s="24">
        <f>('回帰TMR'!I167-'TMR(基本ﾃﾞｰﾀ)'!I167)/'TMR(基本ﾃﾞｰﾀ)'!I167*100</f>
        <v>0.35781847167846387</v>
      </c>
      <c r="J167" s="24">
        <f>('回帰TMR'!J167-'TMR(基本ﾃﾞｰﾀ)'!J167)/'TMR(基本ﾃﾞｰﾀ)'!J167*100</f>
        <v>0.25235764783315073</v>
      </c>
      <c r="K167" s="24">
        <f>('回帰TMR'!K167-'TMR(基本ﾃﾞｰﾀ)'!K167)/'TMR(基本ﾃﾞｰﾀ)'!K167*100</f>
        <v>-0.10243082045125478</v>
      </c>
      <c r="L167" s="24">
        <f>('回帰TMR'!L167-'TMR(基本ﾃﾞｰﾀ)'!L167)/'TMR(基本ﾃﾞｰﾀ)'!L167*100</f>
        <v>-0.09084010878090312</v>
      </c>
      <c r="M167" s="24">
        <f>('回帰TMR'!M167-'TMR(基本ﾃﾞｰﾀ)'!M167)/'TMR(基本ﾃﾞｰﾀ)'!M167*100</f>
        <v>0.07254577149493403</v>
      </c>
    </row>
    <row r="168" spans="2:13" ht="14.25">
      <c r="B168" s="51">
        <v>18.1</v>
      </c>
      <c r="C168" s="24">
        <f>('回帰TMR'!C168-'TMR(基本ﾃﾞｰﾀ)'!C168)/'TMR(基本ﾃﾞｰﾀ)'!C168*100</f>
        <v>0.2782306620619147</v>
      </c>
      <c r="D168" s="24">
        <f>('回帰TMR'!D168-'TMR(基本ﾃﾞｰﾀ)'!D168)/'TMR(基本ﾃﾞｰﾀ)'!D168*100</f>
        <v>-0.19810748888684218</v>
      </c>
      <c r="E168" s="24">
        <f>('回帰TMR'!E168-'TMR(基本ﾃﾞｰﾀ)'!E168)/'TMR(基本ﾃﾞｰﾀ)'!E168*100</f>
        <v>-0.18115817019719488</v>
      </c>
      <c r="F168" s="24">
        <f>('回帰TMR'!F168-'TMR(基本ﾃﾞｰﾀ)'!F168)/'TMR(基本ﾃﾞｰﾀ)'!F168*100</f>
        <v>-0.11107878466840357</v>
      </c>
      <c r="G168" s="24">
        <f>('回帰TMR'!G168-'TMR(基本ﾃﾞｰﾀ)'!G168)/'TMR(基本ﾃﾞｰﾀ)'!G168*100</f>
        <v>0.20796253838695905</v>
      </c>
      <c r="H168" s="24">
        <f>('回帰TMR'!H168-'TMR(基本ﾃﾞｰﾀ)'!H168)/'TMR(基本ﾃﾞｰﾀ)'!H168*100</f>
        <v>-0.18048366531421908</v>
      </c>
      <c r="I168" s="24">
        <f>('回帰TMR'!I168-'TMR(基本ﾃﾞｰﾀ)'!I168)/'TMR(基本ﾃﾞｰﾀ)'!I168*100</f>
        <v>0.411119712869923</v>
      </c>
      <c r="J168" s="24">
        <f>('回帰TMR'!J168-'TMR(基本ﾃﾞｰﾀ)'!J168)/'TMR(基本ﾃﾞｰﾀ)'!J168*100</f>
        <v>0.24115626723583086</v>
      </c>
      <c r="K168" s="24">
        <f>('回帰TMR'!K168-'TMR(基本ﾃﾞｰﾀ)'!K168)/'TMR(基本ﾃﾞｰﾀ)'!K168*100</f>
        <v>0.004371652556934495</v>
      </c>
      <c r="L168" s="24">
        <f>('回帰TMR'!L168-'TMR(基本ﾃﾞｰﾀ)'!L168)/'TMR(基本ﾃﾞｰﾀ)'!L168*100</f>
        <v>-0.2985697491536457</v>
      </c>
      <c r="M168" s="24">
        <f>('回帰TMR'!M168-'TMR(基本ﾃﾞｰﾀ)'!M168)/'TMR(基本ﾃﾞｰﾀ)'!M168*100</f>
        <v>0.1293187271709164</v>
      </c>
    </row>
    <row r="169" spans="2:13" ht="14.25">
      <c r="B169" s="51">
        <v>18.2</v>
      </c>
      <c r="C169" s="24">
        <f>('回帰TMR'!C169-'TMR(基本ﾃﾞｰﾀ)'!C169)/'TMR(基本ﾃﾞｰﾀ)'!C169*100</f>
        <v>0.31951070545268323</v>
      </c>
      <c r="D169" s="24">
        <f>('回帰TMR'!D169-'TMR(基本ﾃﾞｰﾀ)'!D169)/'TMR(基本ﾃﾞｰﾀ)'!D169*100</f>
        <v>0.2551298755032874</v>
      </c>
      <c r="E169" s="24">
        <f>('回帰TMR'!E169-'TMR(基本ﾃﾞｰﾀ)'!E169)/'TMR(基本ﾃﾞｰﾀ)'!E169*100</f>
        <v>-0.15723355900775662</v>
      </c>
      <c r="F169" s="24">
        <f>('回帰TMR'!F169-'TMR(基本ﾃﾞｰﾀ)'!F169)/'TMR(基本ﾃﾞｰﾀ)'!F169*100</f>
        <v>-0.4356925531996574</v>
      </c>
      <c r="G169" s="24">
        <f>('回帰TMR'!G169-'TMR(基本ﾃﾞｰﾀ)'!G169)/'TMR(基本ﾃﾞｰﾀ)'!G169*100</f>
        <v>0.32737221737837224</v>
      </c>
      <c r="H169" s="24">
        <f>('回帰TMR'!H169-'TMR(基本ﾃﾞｰﾀ)'!H169)/'TMR(基本ﾃﾞｰﾀ)'!H169*100</f>
        <v>-0.2528802563665893</v>
      </c>
      <c r="I169" s="24">
        <f>('回帰TMR'!I169-'TMR(基本ﾃﾞｰﾀ)'!I169)/'TMR(基本ﾃﾞｰﾀ)'!I169*100</f>
        <v>0.4361297728580772</v>
      </c>
      <c r="J169" s="24">
        <f>('回帰TMR'!J169-'TMR(基本ﾃﾞｰﾀ)'!J169)/'TMR(基本ﾃﾞｰﾀ)'!J169*100</f>
        <v>0.373025065336304</v>
      </c>
      <c r="K169" s="24">
        <f>('回帰TMR'!K169-'TMR(基本ﾃﾞｰﾀ)'!K169)/'TMR(基本ﾃﾞｰﾀ)'!K169*100</f>
        <v>0.14044979238262437</v>
      </c>
      <c r="L169" s="24">
        <f>('回帰TMR'!L169-'TMR(基本ﾃﾞｰﾀ)'!L169)/'TMR(基本ﾃﾞｰﾀ)'!L169*100</f>
        <v>-0.160490680362863</v>
      </c>
      <c r="M169" s="24">
        <f>('回帰TMR'!M169-'TMR(基本ﾃﾞｰﾀ)'!M169)/'TMR(基本ﾃﾞｰﾀ)'!M169*100</f>
        <v>0.11750282523886918</v>
      </c>
    </row>
    <row r="170" spans="2:13" ht="14.25">
      <c r="B170" s="51">
        <v>18.3</v>
      </c>
      <c r="C170" s="24">
        <f>('回帰TMR'!C170-'TMR(基本ﾃﾞｰﾀ)'!C170)/'TMR(基本ﾃﾞｰﾀ)'!C170*100</f>
        <v>0.4445717663497344</v>
      </c>
      <c r="D170" s="24">
        <f>('回帰TMR'!D170-'TMR(基本ﾃﾞｰﾀ)'!D170)/'TMR(基本ﾃﾞｰﾀ)'!D170*100</f>
        <v>0.08851954311705576</v>
      </c>
      <c r="E170" s="24">
        <f>('回帰TMR'!E170-'TMR(基本ﾃﾞｰﾀ)'!E170)/'TMR(基本ﾃﾞｰﾀ)'!E170*100</f>
        <v>-0.06995680485070294</v>
      </c>
      <c r="F170" s="24">
        <f>('回帰TMR'!F170-'TMR(基本ﾃﾞｰﾀ)'!F170)/'TMR(基本ﾃﾞｰﾀ)'!F170*100</f>
        <v>-0.19695247317268</v>
      </c>
      <c r="G170" s="24">
        <f>('回帰TMR'!G170-'TMR(基本ﾃﾞｰﾀ)'!G170)/'TMR(基本ﾃﾞｰﾀ)'!G170*100</f>
        <v>0.25062777297240196</v>
      </c>
      <c r="H170" s="24">
        <f>('回帰TMR'!H170-'TMR(基本ﾃﾞｰﾀ)'!H170)/'TMR(基本ﾃﾞｰﾀ)'!H170*100</f>
        <v>-0.5013455995436406</v>
      </c>
      <c r="I170" s="24">
        <f>('回帰TMR'!I170-'TMR(基本ﾃﾞｰﾀ)'!I170)/'TMR(基本ﾃﾞｰﾀ)'!I170*100</f>
        <v>0.33058953499576754</v>
      </c>
      <c r="J170" s="24">
        <f>('回帰TMR'!J170-'TMR(基本ﾃﾞｰﾀ)'!J170)/'TMR(基本ﾃﾞｰﾀ)'!J170*100</f>
        <v>0.4776090199459327</v>
      </c>
      <c r="K170" s="24">
        <f>('回帰TMR'!K170-'TMR(基本ﾃﾞｰﾀ)'!K170)/'TMR(基本ﾃﾞｰﾀ)'!K170*100</f>
        <v>0.09435133935006795</v>
      </c>
      <c r="L170" s="24">
        <f>('回帰TMR'!L170-'TMR(基本ﾃﾞｰﾀ)'!L170)/'TMR(基本ﾃﾞｰﾀ)'!L170*100</f>
        <v>-0.20200129143033663</v>
      </c>
      <c r="M170" s="24">
        <f>('回帰TMR'!M170-'TMR(基本ﾃﾞｰﾀ)'!M170)/'TMR(基本ﾃﾞｰﾀ)'!M170*100</f>
        <v>0.21698438615287063</v>
      </c>
    </row>
    <row r="171" spans="2:13" ht="14.25">
      <c r="B171" s="51">
        <v>18.4</v>
      </c>
      <c r="C171" s="24">
        <f>('回帰TMR'!C171-'TMR(基本ﾃﾞｰﾀ)'!C171)/'TMR(基本ﾃﾞｰﾀ)'!C171*100</f>
        <v>0.20773024836833093</v>
      </c>
      <c r="D171" s="24">
        <f>('回帰TMR'!D171-'TMR(基本ﾃﾞｰﾀ)'!D171)/'TMR(基本ﾃﾞｰﾀ)'!D171*100</f>
        <v>0.01830838420777991</v>
      </c>
      <c r="E171" s="24">
        <f>('回帰TMR'!E171-'TMR(基本ﾃﾞｰﾀ)'!E171)/'TMR(基本ﾃﾞｰﾀ)'!E171*100</f>
        <v>-0.26286260433256486</v>
      </c>
      <c r="F171" s="24">
        <f>('回帰TMR'!F171-'TMR(基本ﾃﾞｰﾀ)'!F171)/'TMR(基本ﾃﾞｰﾀ)'!F171*100</f>
        <v>-0.30812760294896746</v>
      </c>
      <c r="G171" s="24">
        <f>('回帰TMR'!G171-'TMR(基本ﾃﾞｰﾀ)'!G171)/'TMR(基本ﾃﾞｰﾀ)'!G171*100</f>
        <v>-0.02316263648966818</v>
      </c>
      <c r="H171" s="24">
        <f>('回帰TMR'!H171-'TMR(基本ﾃﾞｰﾀ)'!H171)/'TMR(基本ﾃﾞｰﾀ)'!H171*100</f>
        <v>-0.8226166832619253</v>
      </c>
      <c r="I171" s="24">
        <f>('回帰TMR'!I171-'TMR(基本ﾃﾞｰﾀ)'!I171)/'TMR(基本ﾃﾞｰﾀ)'!I171*100</f>
        <v>0.32717530332962885</v>
      </c>
      <c r="J171" s="24">
        <f>('回帰TMR'!J171-'TMR(基本ﾃﾞｰﾀ)'!J171)/'TMR(基本ﾃﾞｰﾀ)'!J171*100</f>
        <v>0.2812274789020784</v>
      </c>
      <c r="K171" s="24">
        <f>('回帰TMR'!K171-'TMR(基本ﾃﾞｰﾀ)'!K171)/'TMR(基本ﾃﾞｰﾀ)'!K171*100</f>
        <v>0.048413471571709624</v>
      </c>
      <c r="L171" s="24">
        <f>('回帰TMR'!L171-'TMR(基本ﾃﾞｰﾀ)'!L171)/'TMR(基本ﾃﾞｰﾀ)'!L171*100</f>
        <v>-0.24335888568531577</v>
      </c>
      <c r="M171" s="24">
        <f>('回帰TMR'!M171-'TMR(基本ﾃﾞｰﾀ)'!M171)/'TMR(基本ﾃﾞｰﾀ)'!M171*100</f>
        <v>0.17804603027094687</v>
      </c>
    </row>
    <row r="172" spans="2:13" ht="14.25">
      <c r="B172" s="51">
        <v>18.5</v>
      </c>
      <c r="C172" s="24">
        <f>('回帰TMR'!C172-'TMR(基本ﾃﾞｰﾀ)'!C172)/'TMR(基本ﾃﾞｰﾀ)'!C172*100</f>
        <v>0.28517177818994394</v>
      </c>
      <c r="D172" s="24">
        <f>('回帰TMR'!D172-'TMR(基本ﾃﾞｰﾀ)'!D172)/'TMR(基本ﾃﾞｰﾀ)'!D172*100</f>
        <v>0.07720935638230907</v>
      </c>
      <c r="E172" s="24">
        <f>('回帰TMR'!E172-'TMR(基本ﾃﾞｰﾀ)'!E172)/'TMR(基本ﾃﾞｰﾀ)'!E172*100</f>
        <v>-0.03271228693788204</v>
      </c>
      <c r="F172" s="24">
        <f>('回帰TMR'!F172-'TMR(基本ﾃﾞｰﾀ)'!F172)/'TMR(基本ﾃﾞｰﾀ)'!F172*100</f>
        <v>0.042586762426640494</v>
      </c>
      <c r="G172" s="24">
        <f>('回帰TMR'!G172-'TMR(基本ﾃﾞｰﾀ)'!G172)/'TMR(基本ﾃﾞｰﾀ)'!G172*100</f>
        <v>0.3881606089945191</v>
      </c>
      <c r="H172" s="24">
        <f>('回帰TMR'!H172-'TMR(基本ﾃﾞｰﾀ)'!H172)/'TMR(基本ﾃﾞｰﾀ)'!H172*100</f>
        <v>-0.053759110495435164</v>
      </c>
      <c r="I172" s="24">
        <f>('回帰TMR'!I172-'TMR(基本ﾃﾞｰﾀ)'!I172)/'TMR(基本ﾃﾞｰﾀ)'!I172*100</f>
        <v>0.10517214296837124</v>
      </c>
      <c r="J172" s="24">
        <f>('回帰TMR'!J172-'TMR(基本ﾃﾞｰﾀ)'!J172)/'TMR(基本ﾃﾞｰﾀ)'!J172*100</f>
        <v>0.34349957600524367</v>
      </c>
      <c r="K172" s="24">
        <f>('回帰TMR'!K172-'TMR(基本ﾃﾞｰﾀ)'!K172)/'TMR(基本ﾃﾞｰﾀ)'!K172*100</f>
        <v>-0.1668109617572914</v>
      </c>
      <c r="L172" s="24">
        <f>('回帰TMR'!L172-'TMR(基本ﾃﾞｰﾀ)'!L172)/'TMR(基本ﾃﾞｰﾀ)'!L172*100</f>
        <v>-0.2985049767853521</v>
      </c>
      <c r="M172" s="24">
        <f>('回帰TMR'!M172-'TMR(基本ﾃﾞｰﾀ)'!M172)/'TMR(基本ﾃﾞｰﾀ)'!M172*100</f>
        <v>-1.621482431937603E-05</v>
      </c>
    </row>
    <row r="173" spans="2:13" ht="14.25">
      <c r="B173" s="51">
        <v>18.6</v>
      </c>
      <c r="C173" s="24">
        <f>('回帰TMR'!C173-'TMR(基本ﾃﾞｰﾀ)'!C173)/'TMR(基本ﾃﾞｰﾀ)'!C173*100</f>
        <v>0.21456414933425516</v>
      </c>
      <c r="D173" s="24">
        <f>('回帰TMR'!D173-'TMR(基本ﾃﾞｰﾀ)'!D173)/'TMR(基本ﾃﾞｰﾀ)'!D173*100</f>
        <v>0.00818364566902752</v>
      </c>
      <c r="E173" s="24">
        <f>('回帰TMR'!E173-'TMR(基本ﾃﾞｰﾀ)'!E173)/'TMR(基本ﾃﾞｰﾀ)'!E173*100</f>
        <v>-0.16249194306623727</v>
      </c>
      <c r="F173" s="24">
        <f>('回帰TMR'!F173-'TMR(基本ﾃﾞｰﾀ)'!F173)/'TMR(基本ﾃﾞｰﾀ)'!F173*100</f>
        <v>-0.22223390653101335</v>
      </c>
      <c r="G173" s="24">
        <f>('回帰TMR'!G173-'TMR(基本ﾃﾞｰﾀ)'!G173)/'TMR(基本ﾃﾞｰﾀ)'!G173*100</f>
        <v>0.11358010774259993</v>
      </c>
      <c r="H173" s="24">
        <f>('回帰TMR'!H173-'TMR(基本ﾃﾞｰﾀ)'!H173)/'TMR(基本ﾃﾞｰﾀ)'!H173*100</f>
        <v>-0.36261780379121267</v>
      </c>
      <c r="I173" s="24">
        <f>('回帰TMR'!I173-'TMR(基本ﾃﾞｰﾀ)'!I173)/'TMR(基本ﾃﾞｰﾀ)'!I173*100</f>
        <v>0.17511240734896247</v>
      </c>
      <c r="J173" s="24">
        <f>('回帰TMR'!J173-'TMR(基本ﾃﾞｰﾀ)'!J173)/'TMR(基本ﾃﾞｰﾀ)'!J173*100</f>
        <v>0.29105147227074135</v>
      </c>
      <c r="K173" s="24">
        <f>('回帰TMR'!K173-'TMR(基本ﾃﾞｰﾀ)'!K173)/'TMR(基本ﾃﾞｰﾀ)'!K173*100</f>
        <v>-0.19858479274281848</v>
      </c>
      <c r="L173" s="24">
        <f>('回帰TMR'!L173-'TMR(基本ﾃﾞｰﾀ)'!L173)/'TMR(基本ﾃﾞｰﾀ)'!L173*100</f>
        <v>-0.1577156259880076</v>
      </c>
      <c r="M173" s="24">
        <f>('回帰TMR'!M173-'TMR(基本ﾃﾞｰﾀ)'!M173)/'TMR(基本ﾃﾞｰﾀ)'!M173*100</f>
        <v>0.0028809826634872606</v>
      </c>
    </row>
    <row r="174" spans="2:13" ht="14.25">
      <c r="B174" s="51">
        <v>18.7</v>
      </c>
      <c r="C174" s="24">
        <f>('回帰TMR'!C174-'TMR(基本ﾃﾞｰﾀ)'!C174)/'TMR(基本ﾃﾞｰﾀ)'!C174*100</f>
        <v>0.3110950074237815</v>
      </c>
      <c r="D174" s="24">
        <f>('回帰TMR'!D174-'TMR(基本ﾃﾞｰﾀ)'!D174)/'TMR(基本ﾃﾞｰﾀ)'!D174*100</f>
        <v>0.1826155364851406</v>
      </c>
      <c r="E174" s="24">
        <f>('回帰TMR'!E174-'TMR(基本ﾃﾞｰﾀ)'!E174)/'TMR(基本ﾃﾞｰﾀ)'!E174*100</f>
        <v>0.3576796815888696</v>
      </c>
      <c r="F174" s="24">
        <f>('回帰TMR'!F174-'TMR(基本ﾃﾞｰﾀ)'!F174)/'TMR(基本ﾃﾞｰﾀ)'!F174*100</f>
        <v>0.41420756349174026</v>
      </c>
      <c r="G174" s="24">
        <f>('回帰TMR'!G174-'TMR(基本ﾃﾞｰﾀ)'!G174)/'TMR(基本ﾃﾞｰﾀ)'!G174*100</f>
        <v>0.22201363986916614</v>
      </c>
      <c r="H174" s="24">
        <f>('回帰TMR'!H174-'TMR(基本ﾃﾞｰﾀ)'!H174)/'TMR(基本ﾃﾞｰﾀ)'!H174*100</f>
        <v>-0.7004282654404199</v>
      </c>
      <c r="I174" s="24">
        <f>('回帰TMR'!I174-'TMR(基本ﾃﾞｰﾀ)'!I174)/'TMR(基本ﾃﾞｰﾀ)'!I174*100</f>
        <v>0.17258178305457536</v>
      </c>
      <c r="J174" s="24">
        <f>('回帰TMR'!J174-'TMR(基本ﾃﾞｰﾀ)'!J174)/'TMR(基本ﾃﾞｰﾀ)'!J174*100</f>
        <v>0.09449993549761829</v>
      </c>
      <c r="K174" s="24">
        <f>('回帰TMR'!K174-'TMR(基本ﾃﾞｰﾀ)'!K174)/'TMR(基本ﾃﾞｰﾀ)'!K174*100</f>
        <v>-0.24429530592789145</v>
      </c>
      <c r="L174" s="24">
        <f>('回帰TMR'!L174-'TMR(基本ﾃﾞｰﾀ)'!L174)/'TMR(基本ﾃﾞｰﾀ)'!L174*100</f>
        <v>-0.19832422916511114</v>
      </c>
      <c r="M174" s="24">
        <f>('回帰TMR'!M174-'TMR(基本ﾃﾞｰﾀ)'!M174)/'TMR(基本ﾃﾞｰﾀ)'!M174*100</f>
        <v>0.10402395421092697</v>
      </c>
    </row>
    <row r="175" spans="2:13" ht="14.25">
      <c r="B175" s="51">
        <v>18.8</v>
      </c>
      <c r="C175" s="24">
        <f>('回帰TMR'!C175-'TMR(基本ﾃﾞｰﾀ)'!C175)/'TMR(基本ﾃﾞｰﾀ)'!C175*100</f>
        <v>0.10828303278624864</v>
      </c>
      <c r="D175" s="24">
        <f>('回帰TMR'!D175-'TMR(基本ﾃﾞｰﾀ)'!D175)/'TMR(基本ﾃﾞｰﾀ)'!D175*100</f>
        <v>-0.0961270492419893</v>
      </c>
      <c r="E175" s="24">
        <f>('回帰TMR'!E175-'TMR(基本ﾃﾞｰﾀ)'!E175)/'TMR(基本ﾃﾞｰﾀ)'!E175*100</f>
        <v>-0.2003231478187008</v>
      </c>
      <c r="F175" s="24">
        <f>('回帰TMR'!F175-'TMR(基本ﾃﾞｰﾀ)'!F175)/'TMR(基本ﾃﾞｰﾀ)'!F175*100</f>
        <v>-0.13247818171297154</v>
      </c>
      <c r="G175" s="24">
        <f>('回帰TMR'!G175-'TMR(基本ﾃﾞｰﾀ)'!G175)/'TMR(基本ﾃﾞｰﾀ)'!G175*100</f>
        <v>0.20855164328841932</v>
      </c>
      <c r="H175" s="24">
        <f>('回帰TMR'!H175-'TMR(基本ﾃﾞｰﾀ)'!H175)/'TMR(基本ﾃﾞｰﾀ)'!H175*100</f>
        <v>-0.10114624062278264</v>
      </c>
      <c r="I175" s="24">
        <f>('回帰TMR'!I175-'TMR(基本ﾃﾞｰﾀ)'!I175)/'TMR(基本ﾃﾞｰﾀ)'!I175*100</f>
        <v>0.7029096023098692</v>
      </c>
      <c r="J175" s="24">
        <f>('回帰TMR'!J175-'TMR(基本ﾃﾞｰﾀ)'!J175)/'TMR(基本ﾃﾞｰﾀ)'!J175*100</f>
        <v>0.24457516404345153</v>
      </c>
      <c r="K175" s="24">
        <f>('回帰TMR'!K175-'TMR(基本ﾃﾞｰﾀ)'!K175)/'TMR(基本ﾃﾞｰﾀ)'!K175*100</f>
        <v>-0.09104735985038422</v>
      </c>
      <c r="L175" s="24">
        <f>('回帰TMR'!L175-'TMR(基本ﾃﾞｰﾀ)'!L175)/'TMR(基本ﾃﾞｰﾀ)'!L175*100</f>
        <v>-0.04150732224456839</v>
      </c>
      <c r="M175" s="24">
        <f>('回帰TMR'!M175-'TMR(基本ﾃﾞｰﾀ)'!M175)/'TMR(基本ﾃﾞｰﾀ)'!M175*100</f>
        <v>0.2624772443984337</v>
      </c>
    </row>
    <row r="176" spans="2:13" ht="14.25">
      <c r="B176" s="51">
        <v>18.9</v>
      </c>
      <c r="C176" s="24">
        <f>('回帰TMR'!C176-'TMR(基本ﾃﾞｰﾀ)'!C176)/'TMR(基本ﾃﾞｰﾀ)'!C176*100</f>
        <v>0.2905714654081711</v>
      </c>
      <c r="D176" s="24">
        <f>('回帰TMR'!D176-'TMR(基本ﾃﾞｰﾀ)'!D176)/'TMR(基本ﾃﾞｰﾀ)'!D176*100</f>
        <v>0.19464985875729768</v>
      </c>
      <c r="E176" s="24">
        <f>('回帰TMR'!E176-'TMR(基本ﾃﾞｰﾀ)'!E176)/'TMR(基本ﾃﾞｰﾀ)'!E176*100</f>
        <v>0.10003710712010204</v>
      </c>
      <c r="F176" s="24">
        <f>('回帰TMR'!F176-'TMR(基本ﾃﾞｰﾀ)'!F176)/'TMR(基本ﾃﾞｰﾀ)'!F176*100</f>
        <v>-0.023655961248943463</v>
      </c>
      <c r="G176" s="24">
        <f>('回帰TMR'!G176-'TMR(基本ﾃﾞｰﾀ)'!G176)/'TMR(基本ﾃﾞｰﾀ)'!G176*100</f>
        <v>0.133844304024729</v>
      </c>
      <c r="H176" s="24">
        <f>('回帰TMR'!H176-'TMR(基本ﾃﾞｰﾀ)'!H176)/'TMR(基本ﾃﾞｰﾀ)'!H176*100</f>
        <v>-0.44092432436193574</v>
      </c>
      <c r="I176" s="24">
        <f>('回帰TMR'!I176-'TMR(基本ﾃﾞｰﾀ)'!I176)/'TMR(基本ﾃﾞｰﾀ)'!I176*100</f>
        <v>0.27218595807831303</v>
      </c>
      <c r="J176" s="24">
        <f>('回帰TMR'!J176-'TMR(基本ﾃﾞｰﾀ)'!J176)/'TMR(基本ﾃﾞｰﾀ)'!J176*100</f>
        <v>0.20723848456215208</v>
      </c>
      <c r="K176" s="24">
        <f>('回帰TMR'!K176-'TMR(基本ﾃﾞｰﾀ)'!K176)/'TMR(基本ﾃﾞｰﾀ)'!K176*100</f>
        <v>-0.13609627651638934</v>
      </c>
      <c r="L176" s="24">
        <f>('回帰TMR'!L176-'TMR(基本ﾃﾞｰﾀ)'!L176)/'TMR(基本ﾃﾞｰﾀ)'!L176*100</f>
        <v>-0.2508863541496934</v>
      </c>
      <c r="M176" s="24">
        <f>('回帰TMR'!M176-'TMR(基本ﾃﾞｰﾀ)'!M176)/'TMR(基本ﾃﾞｰﾀ)'!M176*100</f>
        <v>0.18231327228343516</v>
      </c>
    </row>
    <row r="177" spans="2:13" ht="14.25">
      <c r="B177" s="51">
        <v>19</v>
      </c>
      <c r="C177" s="24">
        <f>('回帰TMR'!C177-'TMR(基本ﾃﾞｰﾀ)'!C177)/'TMR(基本ﾃﾞｰﾀ)'!C177*100</f>
        <v>0.23940898430020305</v>
      </c>
      <c r="D177" s="24">
        <f>('回帰TMR'!D177-'TMR(基本ﾃﾞｰﾀ)'!D177)/'TMR(基本ﾃﾞｰﾀ)'!D177*100</f>
        <v>0.1445031048394667</v>
      </c>
      <c r="E177" s="24">
        <f>('回帰TMR'!E177-'TMR(基本ﾃﾞｰﾀ)'!E177)/'TMR(基本ﾃﾞｰﾀ)'!E177*100</f>
        <v>-0.028475950297512275</v>
      </c>
      <c r="F177" s="24">
        <f>('回帰TMR'!F177-'TMR(基本ﾃﾞｰﾀ)'!F177)/'TMR(基本ﾃﾞｰﾀ)'!F177*100</f>
        <v>-0.2422520500321608</v>
      </c>
      <c r="G177" s="24">
        <f>('回帰TMR'!G177-'TMR(基本ﾃﾞｰﾀ)'!G177)/'TMR(基本ﾃﾞｰﾀ)'!G177*100</f>
        <v>0.09028785307182034</v>
      </c>
      <c r="H177" s="24">
        <f>('回帰TMR'!H177-'TMR(基本ﾃﾞｰﾀ)'!H177)/'TMR(基本ﾃﾞｰﾀ)'!H177*100</f>
        <v>-0.3312619046431735</v>
      </c>
      <c r="I177" s="24">
        <f>('回帰TMR'!I177-'TMR(基本ﾃﾞｰﾀ)'!I177)/'TMR(基本ﾃﾞｰﾀ)'!I177*100</f>
        <v>0.22678707373693915</v>
      </c>
      <c r="J177" s="24">
        <f>('回帰TMR'!J177-'TMR(基本ﾃﾞｰﾀ)'!J177)/'TMR(基本ﾃﾞｰﾀ)'!J177*100</f>
        <v>0.17012296475107028</v>
      </c>
      <c r="K177" s="24">
        <f>('回帰TMR'!K177-'TMR(基本ﾃﾞｰﾀ)'!K177)/'TMR(基本ﾃﾞｰﾀ)'!K177*100</f>
        <v>-0.16670060599037073</v>
      </c>
      <c r="L177" s="24">
        <f>('回帰TMR'!L177-'TMR(基本ﾃﾞｰﾀ)'!L177)/'TMR(基本ﾃﾞｰﾀ)'!L177*100</f>
        <v>-0.12125413420429043</v>
      </c>
      <c r="M177" s="24">
        <f>('回帰TMR'!M177-'TMR(基本ﾃﾞｰﾀ)'!M177)/'TMR(基本ﾃﾞｰﾀ)'!M177*100</f>
        <v>0.3426019128703764</v>
      </c>
    </row>
    <row r="178" spans="2:13" ht="14.25">
      <c r="B178" s="51">
        <v>19.1</v>
      </c>
      <c r="C178" s="24">
        <f>('回帰TMR'!C178-'TMR(基本ﾃﾞｰﾀ)'!C178)/'TMR(基本ﾃﾞｰﾀ)'!C178*100</f>
        <v>0.2732291511117556</v>
      </c>
      <c r="D178" s="24">
        <f>('回帰TMR'!D178-'TMR(基本ﾃﾞｰﾀ)'!D178)/'TMR(基本ﾃﾞｰﾀ)'!D178*100</f>
        <v>0.19348188296972985</v>
      </c>
      <c r="E178" s="24">
        <f>('回帰TMR'!E178-'TMR(基本ﾃﾞｰﾀ)'!E178)/'TMR(基本ﾃﾞｰﾀ)'!E178*100</f>
        <v>0.06756844936310363</v>
      </c>
      <c r="F178" s="24">
        <f>('回帰TMR'!F178-'TMR(基本ﾃﾞｰﾀ)'!F178)/'TMR(基本ﾃﾞｰﾀ)'!F178*100</f>
        <v>0.08817896407823385</v>
      </c>
      <c r="G178" s="24">
        <f>('回帰TMR'!G178-'TMR(基本ﾃﾞｰﾀ)'!G178)/'TMR(基本ﾃﾞｰﾀ)'!G178*100</f>
        <v>0.23338514575025737</v>
      </c>
      <c r="H178" s="24">
        <f>('回帰TMR'!H178-'TMR(基本ﾃﾞｰﾀ)'!H178)/'TMR(基本ﾃﾞｰﾀ)'!H178*100</f>
        <v>-0.46120423893108153</v>
      </c>
      <c r="I178" s="24">
        <f>('回帰TMR'!I178-'TMR(基本ﾃﾞｰﾀ)'!I178)/'TMR(基本ﾃﾞｰﾀ)'!I178*100</f>
        <v>0.5838915966698643</v>
      </c>
      <c r="J178" s="24">
        <f>('回帰TMR'!J178-'TMR(基本ﾃﾞｰﾀ)'!J178)/'TMR(基本ﾃﾞｰﾀ)'!J178*100</f>
        <v>0.4402073668330585</v>
      </c>
      <c r="K178" s="24">
        <f>('回帰TMR'!K178-'TMR(基本ﾃﾞｰﾀ)'!K178)/'TMR(基本ﾃﾞｰﾀ)'!K178*100</f>
        <v>-0.19708506143504054</v>
      </c>
      <c r="L178" s="24">
        <f>('回帰TMR'!L178-'TMR(基本ﾃﾞｰﾀ)'!L178)/'TMR(基本ﾃﾞｰﾀ)'!L178*100</f>
        <v>-0.14669188629007301</v>
      </c>
      <c r="M178" s="24">
        <f>('回帰TMR'!M178-'TMR(基本ﾃﾞｰﾀ)'!M178)/'TMR(基本ﾃﾞｰﾀ)'!M178*100</f>
        <v>0.03618775255813139</v>
      </c>
    </row>
    <row r="179" spans="2:13" ht="14.25">
      <c r="B179" s="51">
        <v>19.2</v>
      </c>
      <c r="C179" s="24">
        <f>('回帰TMR'!C179-'TMR(基本ﾃﾞｰﾀ)'!C179)/'TMR(基本ﾃﾞｰﾀ)'!C179*100</f>
        <v>0.37605259996204576</v>
      </c>
      <c r="D179" s="24">
        <f>('回帰TMR'!D179-'TMR(基本ﾃﾞｰﾀ)'!D179)/'TMR(基本ﾃﾞｰﾀ)'!D179*100</f>
        <v>0.16100485238843926</v>
      </c>
      <c r="E179" s="24">
        <f>('回帰TMR'!E179-'TMR(基本ﾃﾞｰﾀ)'!E179)/'TMR(基本ﾃﾞｰﾀ)'!E179*100</f>
        <v>0.01999833883212997</v>
      </c>
      <c r="F179" s="24">
        <f>('回帰TMR'!F179-'TMR(基本ﾃﾞｰﾀ)'!F179)/'TMR(基本ﾃﾞｰﾀ)'!F179*100</f>
        <v>0.011240717274805481</v>
      </c>
      <c r="G179" s="24">
        <f>('回帰TMR'!G179-'TMR(基本ﾃﾞｰﾀ)'!G179)/'TMR(基本ﾃﾞｰﾀ)'!G179*100</f>
        <v>0.004209797023740583</v>
      </c>
      <c r="H179" s="24">
        <f>('回帰TMR'!H179-'TMR(基本ﾃﾞｰﾀ)'!H179)/'TMR(基本ﾃﾞｰﾀ)'!H179*100</f>
        <v>-0.380171066608041</v>
      </c>
      <c r="I179" s="24">
        <f>('回帰TMR'!I179-'TMR(基本ﾃﾞｰﾀ)'!I179)/'TMR(基本ﾃﾞｰﾀ)'!I179*100</f>
        <v>0.3452585207080992</v>
      </c>
      <c r="J179" s="24">
        <f>('回帰TMR'!J179-'TMR(基本ﾃﾞｰﾀ)'!J179)/'TMR(基本ﾃﾞｰﾀ)'!J179*100</f>
        <v>0.2574392323156112</v>
      </c>
      <c r="K179" s="24">
        <f>('回帰TMR'!K179-'TMR(基本ﾃﾞｰﾀ)'!K179)/'TMR(基本ﾃﾞｰﾀ)'!K179*100</f>
        <v>-0.241583565932433</v>
      </c>
      <c r="L179" s="24">
        <f>('回帰TMR'!L179-'TMR(基本ﾃﾞｰﾀ)'!L179)/'TMR(基本ﾃﾞｰﾀ)'!L179*100</f>
        <v>-0.17191396011753907</v>
      </c>
      <c r="M179" s="24">
        <f>('回帰TMR'!M179-'TMR(基本ﾃﾞｰﾀ)'!M179)/'TMR(基本ﾃﾞｰﾀ)'!M179*100</f>
        <v>0.14024867948320596</v>
      </c>
    </row>
    <row r="180" spans="2:13" ht="14.25">
      <c r="B180" s="51">
        <v>19.3</v>
      </c>
      <c r="C180" s="24">
        <f>('回帰TMR'!C180-'TMR(基本ﾃﾞｰﾀ)'!C180)/'TMR(基本ﾃﾞｰﾀ)'!C180*100</f>
        <v>0.4805972264638989</v>
      </c>
      <c r="D180" s="24">
        <f>('回帰TMR'!D180-'TMR(基本ﾃﾞｰﾀ)'!D180)/'TMR(基本ﾃﾞｰﾀ)'!D180*100</f>
        <v>0.11252504037206373</v>
      </c>
      <c r="E180" s="24">
        <f>('回帰TMR'!E180-'TMR(基本ﾃﾞｰﾀ)'!E180)/'TMR(基本ﾃﾞｰﾀ)'!E180*100</f>
        <v>-0.17217120821287019</v>
      </c>
      <c r="F180" s="24">
        <f>('回帰TMR'!F180-'TMR(基本ﾃﾞｰﾀ)'!F180)/'TMR(基本ﾃﾞｰﾀ)'!F180*100</f>
        <v>-0.3021509887696921</v>
      </c>
      <c r="G180" s="24">
        <f>('回帰TMR'!G180-'TMR(基本ﾃﾞｰﾀ)'!G180)/'TMR(基本ﾃﾞｰﾀ)'!G180*100</f>
        <v>0.36802833378764727</v>
      </c>
      <c r="H180" s="24">
        <f>('回帰TMR'!H180-'TMR(基本ﾃﾞｰﾀ)'!H180)/'TMR(基本ﾃﾞｰﾀ)'!H180*100</f>
        <v>-0.3434919303784622</v>
      </c>
      <c r="I180" s="24">
        <f>('回帰TMR'!I180-'TMR(基本ﾃﾞｰﾀ)'!I180)/'TMR(基本ﾃﾞｰﾀ)'!I180*100</f>
        <v>0.6461902012564903</v>
      </c>
      <c r="J180" s="24">
        <f>('回帰TMR'!J180-'TMR(基本ﾃﾞｰﾀ)'!J180)/'TMR(基本ﾃﾞｰﾀ)'!J180*100</f>
        <v>0.38302974663106976</v>
      </c>
      <c r="K180" s="24">
        <f>('回帰TMR'!K180-'TMR(基本ﾃﾞｰﾀ)'!K180)/'TMR(基本ﾃﾞｰﾀ)'!K180*100</f>
        <v>-0.2715532704718922</v>
      </c>
      <c r="L180" s="24">
        <f>('回帰TMR'!L180-'TMR(基本ﾃﾞｰﾀ)'!L180)/'TMR(基本ﾃﾞｰﾀ)'!L180*100</f>
        <v>-0.21117067143351728</v>
      </c>
      <c r="M180" s="24">
        <f>('回帰TMR'!M180-'TMR(基本ﾃﾞｰﾀ)'!M180)/'TMR(基本ﾃﾞｰﾀ)'!M180*100</f>
        <v>-0.024777362206023168</v>
      </c>
    </row>
    <row r="181" spans="2:13" ht="14.25">
      <c r="B181" s="51">
        <v>19.4</v>
      </c>
      <c r="C181" s="24">
        <f>('回帰TMR'!C181-'TMR(基本ﾃﾞｰﾀ)'!C181)/'TMR(基本ﾃﾞｰﾀ)'!C181*100</f>
        <v>0.38113352043020227</v>
      </c>
      <c r="D181" s="24">
        <f>('回帰TMR'!D181-'TMR(基本ﾃﾞｰﾀ)'!D181)/'TMR(基本ﾃﾞｰﾀ)'!D181*100</f>
        <v>0.1806725765414461</v>
      </c>
      <c r="E181" s="24">
        <f>('回帰TMR'!E181-'TMR(基本ﾃﾞｰﾀ)'!E181)/'TMR(基本ﾃﾞｰﾀ)'!E181*100</f>
        <v>0.0880477087374532</v>
      </c>
      <c r="F181" s="24">
        <f>('回帰TMR'!F181-'TMR(基本ﾃﾞｰﾀ)'!F181)/'TMR(基本ﾃﾞｰﾀ)'!F181*100</f>
        <v>0.2717184857821277</v>
      </c>
      <c r="G181" s="24">
        <f>('回帰TMR'!G181-'TMR(基本ﾃﾞｰﾀ)'!G181)/'TMR(基本ﾃﾞｰﾀ)'!G181*100</f>
        <v>-0.08051532532098289</v>
      </c>
      <c r="H181" s="24">
        <f>('回帰TMR'!H181-'TMR(基本ﾃﾞｰﾀ)'!H181)/'TMR(基本ﾃﾞｰﾀ)'!H181*100</f>
        <v>-0.214725350352203</v>
      </c>
      <c r="I181" s="24">
        <f>('回帰TMR'!I181-'TMR(基本ﾃﾞｰﾀ)'!I181)/'TMR(基本ﾃﾞｰﾀ)'!I181*100</f>
        <v>0.002707600584224176</v>
      </c>
      <c r="J181" s="24">
        <f>('回帰TMR'!J181-'TMR(基本ﾃﾞｰﾀ)'!J181)/'TMR(基本ﾃﾞｰﾀ)'!J181*100</f>
        <v>0.2590003648145123</v>
      </c>
      <c r="K181" s="24">
        <f>('回帰TMR'!K181-'TMR(基本ﾃﾞｰﾀ)'!K181)/'TMR(基本ﾃﾞｰﾀ)'!K181*100</f>
        <v>0.0887692657558767</v>
      </c>
      <c r="L181" s="24">
        <f>('回帰TMR'!L181-'TMR(基本ﾃﾞｰﾀ)'!L181)/'TMR(基本ﾃﾞｰﾀ)'!L181*100</f>
        <v>-0.1788401962338521</v>
      </c>
      <c r="M181" s="24">
        <f>('回帰TMR'!M181-'TMR(基本ﾃﾞｰﾀ)'!M181)/'TMR(基本ﾃﾞｰﾀ)'!M181*100</f>
        <v>0.2227708358836837</v>
      </c>
    </row>
    <row r="182" spans="2:13" ht="14.25">
      <c r="B182" s="51">
        <v>19.5</v>
      </c>
      <c r="C182" s="24">
        <f>('回帰TMR'!C182-'TMR(基本ﾃﾞｰﾀ)'!C182)/'TMR(基本ﾃﾞｰﾀ)'!C182*100</f>
        <v>0.41922907230448214</v>
      </c>
      <c r="D182" s="24">
        <f>('回帰TMR'!D182-'TMR(基本ﾃﾞｰﾀ)'!D182)/'TMR(基本ﾃﾞｰﾀ)'!D182*100</f>
        <v>0.15000811478285786</v>
      </c>
      <c r="E182" s="24">
        <f>('回帰TMR'!E182-'TMR(基本ﾃﾞｰﾀ)'!E182)/'TMR(基本ﾃﾞｰﾀ)'!E182*100</f>
        <v>0.2702263323755079</v>
      </c>
      <c r="F182" s="24">
        <f>('回帰TMR'!F182-'TMR(基本ﾃﾞｰﾀ)'!F182)/'TMR(基本ﾃﾞｰﾀ)'!F182*100</f>
        <v>0.5333172354513188</v>
      </c>
      <c r="G182" s="24">
        <f>('回帰TMR'!G182-'TMR(基本ﾃﾞｰﾀ)'!G182)/'TMR(基本ﾃﾞｰﾀ)'!G182*100</f>
        <v>0.491138333800687</v>
      </c>
      <c r="H182" s="24">
        <f>('回帰TMR'!H182-'TMR(基本ﾃﾞｰﾀ)'!H182)/'TMR(基本ﾃﾞｰﾀ)'!H182*100</f>
        <v>-0.5115352406385691</v>
      </c>
      <c r="I182" s="24">
        <f>('回帰TMR'!I182-'TMR(基本ﾃﾞｰﾀ)'!I182)/'TMR(基本ﾃﾞｰﾀ)'!I182*100</f>
        <v>0.22802974712948534</v>
      </c>
      <c r="J182" s="24">
        <f>('回帰TMR'!J182-'TMR(基本ﾃﾞｰﾀ)'!J182)/'TMR(基本ﾃﾞｰﾀ)'!J182*100</f>
        <v>0.1939666164827043</v>
      </c>
      <c r="K182" s="24">
        <f>('回帰TMR'!K182-'TMR(基本ﾃﾞｰﾀ)'!K182)/'TMR(基本ﾃﾞｰﾀ)'!K182*100</f>
        <v>-0.1430114457515069</v>
      </c>
      <c r="L182" s="24">
        <f>('回帰TMR'!L182-'TMR(基本ﾃﾞｰﾀ)'!L182)/'TMR(基本ﾃﾞｰﾀ)'!L182*100</f>
        <v>-0.2319605437259988</v>
      </c>
      <c r="M182" s="24">
        <f>('回帰TMR'!M182-'TMR(基本ﾃﾞｰﾀ)'!M182)/'TMR(基本ﾃﾞｰﾀ)'!M182*100</f>
        <v>0.057450798680681925</v>
      </c>
    </row>
    <row r="183" spans="2:13" ht="14.25">
      <c r="B183" s="51">
        <v>19.6</v>
      </c>
      <c r="C183" s="24">
        <f>('回帰TMR'!C183-'TMR(基本ﾃﾞｰﾀ)'!C183)/'TMR(基本ﾃﾞｰﾀ)'!C183*100</f>
        <v>0.3033511791966472</v>
      </c>
      <c r="D183" s="24">
        <f>('回帰TMR'!D183-'TMR(基本ﾃﾞｰﾀ)'!D183)/'TMR(基本ﾃﾞｰﾀ)'!D183*100</f>
        <v>0.3375092864810972</v>
      </c>
      <c r="E183" s="24">
        <f>('回帰TMR'!E183-'TMR(基本ﾃﾞｰﾀ)'!E183)/'TMR(基本ﾃﾞｰﾀ)'!E183*100</f>
        <v>0.2251368561150941</v>
      </c>
      <c r="F183" s="24">
        <f>('回帰TMR'!F183-'TMR(基本ﾃﾞｰﾀ)'!F183)/'TMR(基本ﾃﾞｰﾀ)'!F183*100</f>
        <v>0.0888135263675684</v>
      </c>
      <c r="G183" s="24">
        <f>('回帰TMR'!G183-'TMR(基本ﾃﾞｰﾀ)'!G183)/'TMR(基本ﾃﾞｰﾀ)'!G183*100</f>
        <v>0.24518278691156342</v>
      </c>
      <c r="H183" s="24">
        <f>('回帰TMR'!H183-'TMR(基本ﾃﾞｰﾀ)'!H183)/'TMR(基本ﾃﾞｰﾀ)'!H183*100</f>
        <v>-0.2901910947590003</v>
      </c>
      <c r="I183" s="24">
        <f>('回帰TMR'!I183-'TMR(基本ﾃﾞｰﾀ)'!I183)/'TMR(基本ﾃﾞｰﾀ)'!I183*100</f>
        <v>-0.14561178899053273</v>
      </c>
      <c r="J183" s="24">
        <f>('回帰TMR'!J183-'TMR(基本ﾃﾞｰﾀ)'!J183)/'TMR(基本ﾃﾞｰﾀ)'!J183*100</f>
        <v>-0.0036963627028585135</v>
      </c>
      <c r="K183" s="24">
        <f>('回帰TMR'!K183-'TMR(基本ﾃﾞｰﾀ)'!K183)/'TMR(基本ﾃﾞｰﾀ)'!K183*100</f>
        <v>-0.15742024622580297</v>
      </c>
      <c r="L183" s="24">
        <f>('回帰TMR'!L183-'TMR(基本ﾃﾞｰﾀ)'!L183)/'TMR(基本ﾃﾞｰﾀ)'!L183*100</f>
        <v>-0.08383607594033052</v>
      </c>
      <c r="M183" s="24">
        <f>('回帰TMR'!M183-'TMR(基本ﾃﾞｰﾀ)'!M183)/'TMR(基本ﾃﾞｰﾀ)'!M183*100</f>
        <v>0.09221800880101591</v>
      </c>
    </row>
    <row r="184" spans="2:13" ht="14.25">
      <c r="B184" s="51">
        <v>19.7</v>
      </c>
      <c r="C184" s="24">
        <f>('回帰TMR'!C184-'TMR(基本ﾃﾞｰﾀ)'!C184)/'TMR(基本ﾃﾞｰﾀ)'!C184*100</f>
        <v>0.4293309555958799</v>
      </c>
      <c r="D184" s="24">
        <f>('回帰TMR'!D184-'TMR(基本ﾃﾞｰﾀ)'!D184)/'TMR(基本ﾃﾞｰﾀ)'!D184*100</f>
        <v>0.4263675547942209</v>
      </c>
      <c r="E184" s="24">
        <f>('回帰TMR'!E184-'TMR(基本ﾃﾞｰﾀ)'!E184)/'TMR(基本ﾃﾞｰﾀ)'!E184*100</f>
        <v>0.3283586381895861</v>
      </c>
      <c r="F184" s="24">
        <f>('回帰TMR'!F184-'TMR(基本ﾃﾞｰﾀ)'!F184)/'TMR(基本ﾃﾞｰﾀ)'!F184*100</f>
        <v>0.09395054666229294</v>
      </c>
      <c r="G184" s="24">
        <f>('回帰TMR'!G184-'TMR(基本ﾃﾞｰﾀ)'!G184)/'TMR(基本ﾃﾞｰﾀ)'!G184*100</f>
        <v>0.4270835255001653</v>
      </c>
      <c r="H184" s="24">
        <f>('回帰TMR'!H184-'TMR(基本ﾃﾞｰﾀ)'!H184)/'TMR(基本ﾃﾞｰﾀ)'!H184*100</f>
        <v>-0.1430638082399855</v>
      </c>
      <c r="I184" s="24">
        <f>('回帰TMR'!I184-'TMR(基本ﾃﾞｰﾀ)'!I184)/'TMR(基本ﾃﾞｰﾀ)'!I184*100</f>
        <v>0.6412467495826206</v>
      </c>
      <c r="J184" s="24">
        <f>('回帰TMR'!J184-'TMR(基本ﾃﾞｰﾀ)'!J184)/'TMR(基本ﾃﾞｰﾀ)'!J184*100</f>
        <v>0.25694509040557223</v>
      </c>
      <c r="K184" s="24">
        <f>('回帰TMR'!K184-'TMR(基本ﾃﾞｰﾀ)'!K184)/'TMR(基本ﾃﾞｰﾀ)'!K184*100</f>
        <v>-0.3891854711363753</v>
      </c>
      <c r="L184" s="24">
        <f>('回帰TMR'!L184-'TMR(基本ﾃﾞｰﾀ)'!L184)/'TMR(基本ﾃﾞｰﾀ)'!L184*100</f>
        <v>-0.13641731051956427</v>
      </c>
      <c r="M184" s="24">
        <f>('回帰TMR'!M184-'TMR(基本ﾃﾞｰﾀ)'!M184)/'TMR(基本ﾃﾞｰﾀ)'!M184*100</f>
        <v>0.21375375298880975</v>
      </c>
    </row>
    <row r="185" spans="2:13" ht="14.25">
      <c r="B185" s="51">
        <v>19.8</v>
      </c>
      <c r="C185" s="24">
        <f>('回帰TMR'!C185-'TMR(基本ﾃﾞｰﾀ)'!C185)/'TMR(基本ﾃﾞｰﾀ)'!C185*100</f>
        <v>0.40084156544633665</v>
      </c>
      <c r="D185" s="24">
        <f>('回帰TMR'!D185-'TMR(基本ﾃﾞｰﾀ)'!D185)/'TMR(基本ﾃﾞｰﾀ)'!D185*100</f>
        <v>0.16195022640613665</v>
      </c>
      <c r="E185" s="24">
        <f>('回帰TMR'!E185-'TMR(基本ﾃﾞｰﾀ)'!E185)/'TMR(基本ﾃﾞｰﾀ)'!E185*100</f>
        <v>0.004666288408575522</v>
      </c>
      <c r="F185" s="24">
        <f>('回帰TMR'!F185-'TMR(基本ﾃﾞｰﾀ)'!F185)/'TMR(基本ﾃﾞｰﾀ)'!F185*100</f>
        <v>0.09970275460349443</v>
      </c>
      <c r="G185" s="24">
        <f>('回帰TMR'!G185-'TMR(基本ﾃﾞｰﾀ)'!G185)/'TMR(基本ﾃﾞｰﾀ)'!G185*100</f>
        <v>0.6113265154168492</v>
      </c>
      <c r="H185" s="24">
        <f>('回帰TMR'!H185-'TMR(基本ﾃﾞｰﾀ)'!H185)/'TMR(基本ﾃﾞｰﾀ)'!H185*100</f>
        <v>0.09889673830670513</v>
      </c>
      <c r="I185" s="24">
        <f>('回帰TMR'!I185-'TMR(基本ﾃﾞｰﾀ)'!I185)/'TMR(基本ﾃﾞｰﾀ)'!I185*100</f>
        <v>0.34030621904163766</v>
      </c>
      <c r="J185" s="24">
        <f>('回帰TMR'!J185-'TMR(基本ﾃﾞｰﾀ)'!J185)/'TMR(基本ﾃﾞｰﾀ)'!J185*100</f>
        <v>0.2669781686640517</v>
      </c>
      <c r="K185" s="24">
        <f>('回帰TMR'!K185-'TMR(基本ﾃﾞｰﾀ)'!K185)/'TMR(基本ﾃﾞｰﾀ)'!K185*100</f>
        <v>-0.2145004236742942</v>
      </c>
      <c r="L185" s="24">
        <f>('回帰TMR'!L185-'TMR(基本ﾃﾞｰﾀ)'!L185)/'TMR(基本ﾃﾞｰﾀ)'!L185*100</f>
        <v>-0.13109054037833834</v>
      </c>
      <c r="M185" s="24">
        <f>('回帰TMR'!M185-'TMR(基本ﾃﾞｰﾀ)'!M185)/'TMR(基本ﾃﾞｰﾀ)'!M185*100</f>
        <v>0.04809741048443395</v>
      </c>
    </row>
    <row r="186" spans="2:13" ht="14.25">
      <c r="B186" s="51">
        <v>19.9</v>
      </c>
      <c r="C186" s="24">
        <f>('回帰TMR'!C186-'TMR(基本ﾃﾞｰﾀ)'!C186)/'TMR(基本ﾃﾞｰﾀ)'!C186*100</f>
        <v>0.529734444700639</v>
      </c>
      <c r="D186" s="24">
        <f>('回帰TMR'!D186-'TMR(基本ﾃﾞｰﾀ)'!D186)/'TMR(基本ﾃﾞｰﾀ)'!D186*100</f>
        <v>0.2518524570116176</v>
      </c>
      <c r="E186" s="24">
        <f>('回帰TMR'!E186-'TMR(基本ﾃﾞｰﾀ)'!E186)/'TMR(基本ﾃﾞｰﾀ)'!E186*100</f>
        <v>0.12513075355756292</v>
      </c>
      <c r="F186" s="24">
        <f>('回帰TMR'!F186-'TMR(基本ﾃﾞｰﾀ)'!F186)/'TMR(基本ﾃﾞｰﾀ)'!F186*100</f>
        <v>0.05756822426680118</v>
      </c>
      <c r="G186" s="24">
        <f>('回帰TMR'!G186-'TMR(基本ﾃﾞｰﾀ)'!G186)/'TMR(基本ﾃﾞｰﾀ)'!G186*100</f>
        <v>0.5727305366492177</v>
      </c>
      <c r="H186" s="24">
        <f>('回帰TMR'!H186-'TMR(基本ﾃﾞｰﾀ)'!H186)/'TMR(基本ﾃﾞｰﾀ)'!H186*100</f>
        <v>-0.1075146186251861</v>
      </c>
      <c r="I186" s="24">
        <f>('回帰TMR'!I186-'TMR(基本ﾃﾞｰﾀ)'!I186)/'TMR(基本ﾃﾞｰﾀ)'!I186*100</f>
        <v>0.3740206948822717</v>
      </c>
      <c r="J186" s="24">
        <f>('回帰TMR'!J186-'TMR(基本ﾃﾞｰﾀ)'!J186)/'TMR(基本ﾃﾞｰﾀ)'!J186*100</f>
        <v>0.457015492588722</v>
      </c>
      <c r="K186" s="24">
        <f>('回帰TMR'!K186-'TMR(基本ﾃﾞｰﾀ)'!K186)/'TMR(基本ﾃﾞｰﾀ)'!K186*100</f>
        <v>-0.03791259393490533</v>
      </c>
      <c r="L186" s="24">
        <f>('回帰TMR'!L186-'TMR(基本ﾃﾞｰﾀ)'!L186)/'TMR(基本ﾃﾞｰﾀ)'!L186*100</f>
        <v>-0.12540031413783376</v>
      </c>
      <c r="M186" s="24">
        <f>('回帰TMR'!M186-'TMR(基本ﾃﾞｰﾀ)'!M186)/'TMR(基本ﾃﾞｰﾀ)'!M186*100</f>
        <v>0.04075004942361242</v>
      </c>
    </row>
    <row r="187" spans="2:13" ht="14.25">
      <c r="B187" s="51">
        <v>20</v>
      </c>
      <c r="C187" s="24">
        <f>('回帰TMR'!C187-'TMR(基本ﾃﾞｰﾀ)'!C187)/'TMR(基本ﾃﾞｰﾀ)'!C187*100</f>
        <v>0.5728452963037409</v>
      </c>
      <c r="D187" s="24">
        <f>('回帰TMR'!D187-'TMR(基本ﾃﾞｰﾀ)'!D187)/'TMR(基本ﾃﾞｰﾀ)'!D187*100</f>
        <v>0.3431773400751274</v>
      </c>
      <c r="E187" s="24">
        <f>('回帰TMR'!E187-'TMR(基本ﾃﾞｰﾀ)'!E187)/'TMR(基本ﾃﾞｰﾀ)'!E187*100</f>
        <v>0.1643816841539248</v>
      </c>
      <c r="F187" s="24">
        <f>('回帰TMR'!F187-'TMR(基本ﾃﾞｰﾀ)'!F187)/'TMR(基本ﾃﾞｰﾀ)'!F187*100</f>
        <v>0.2105146990978727</v>
      </c>
      <c r="G187" s="24">
        <f>('回帰TMR'!G187-'TMR(基本ﾃﾞｰﾀ)'!G187)/'TMR(基本ﾃﾞｰﾀ)'!G187*100</f>
        <v>0.5344647163923919</v>
      </c>
      <c r="H187" s="24">
        <f>('回帰TMR'!H187-'TMR(基本ﾃﾞｰﾀ)'!H187)/'TMR(基本ﾃﾞｰﾀ)'!H187*100</f>
        <v>-0.12769178158521705</v>
      </c>
      <c r="I187" s="24">
        <f>('回帰TMR'!I187-'TMR(基本ﾃﾞｰﾀ)'!I187)/'TMR(基本ﾃﾞｰﾀ)'!I187*100</f>
        <v>0.2862034579150553</v>
      </c>
      <c r="J187" s="24">
        <f>('回帰TMR'!J187-'TMR(基本ﾃﾞｰﾀ)'!J187)/'TMR(基本ﾃﾞｰﾀ)'!J187*100</f>
        <v>0.25846668267024103</v>
      </c>
      <c r="K187" s="24">
        <f>('回帰TMR'!K187-'TMR(基本ﾃﾞｰﾀ)'!K187)/'TMR(基本ﾃﾞｰﾀ)'!K187*100</f>
        <v>-0.0654476940276179</v>
      </c>
      <c r="L187" s="24">
        <f>('回帰TMR'!L187-'TMR(基本ﾃﾞｰﾀ)'!L187)/'TMR(基本ﾃﾞｰﾀ)'!L187*100</f>
        <v>-0.13387423248889496</v>
      </c>
      <c r="M187" s="24">
        <f>('回帰TMR'!M187-'TMR(基本ﾃﾞｰﾀ)'!M187)/'TMR(基本ﾃﾞｰﾀ)'!M187*100</f>
        <v>0.14938327465370038</v>
      </c>
    </row>
    <row r="188" spans="2:13" ht="14.25">
      <c r="B188" s="51">
        <v>20.1</v>
      </c>
      <c r="C188" s="24">
        <f>('回帰TMR'!C188-'TMR(基本ﾃﾞｰﾀ)'!C188)/'TMR(基本ﾃﾞｰﾀ)'!C188*100</f>
        <v>0.5466332517642992</v>
      </c>
      <c r="D188" s="24">
        <f>('回帰TMR'!D188-'TMR(基本ﾃﾞｰﾀ)'!D188)/'TMR(基本ﾃﾞｰﾀ)'!D188*100</f>
        <v>0.3164270839345834</v>
      </c>
      <c r="E188" s="24">
        <f>('回帰TMR'!E188-'TMR(基本ﾃﾞｰﾀ)'!E188)/'TMR(基本ﾃﾞｰﾀ)'!E188*100</f>
        <v>0.13803380816925426</v>
      </c>
      <c r="F188" s="24">
        <f>('回帰TMR'!F188-'TMR(基本ﾃﾞｰﾀ)'!F188)/'TMR(基本ﾃﾞｰﾀ)'!F188*100</f>
        <v>0.10436359411192161</v>
      </c>
      <c r="G188" s="24">
        <f>('回帰TMR'!G188-'TMR(基本ﾃﾞｰﾀ)'!G188)/'TMR(基本ﾃﾞｰﾀ)'!G188*100</f>
        <v>0.07899609784984483</v>
      </c>
      <c r="H188" s="24">
        <f>('回帰TMR'!H188-'TMR(基本ﾃﾞｰﾀ)'!H188)/'TMR(基本ﾃﾞｰﾀ)'!H188*100</f>
        <v>-0.19420855413098204</v>
      </c>
      <c r="I188" s="24">
        <f>('回帰TMR'!I188-'TMR(基本ﾃﾞｰﾀ)'!I188)/'TMR(基本ﾃﾞｰﾀ)'!I188*100</f>
        <v>0.18320902060201022</v>
      </c>
      <c r="J188" s="24">
        <f>('回帰TMR'!J188-'TMR(基本ﾃﾞｰﾀ)'!J188)/'TMR(基本ﾃﾞｰﾀ)'!J188*100</f>
        <v>0.3750054749217297</v>
      </c>
      <c r="K188" s="24">
        <f>('回帰TMR'!K188-'TMR(基本ﾃﾞｰﾀ)'!K188)/'TMR(基本ﾃﾞｰﾀ)'!K188*100</f>
        <v>-0.2690524362458156</v>
      </c>
      <c r="L188" s="24">
        <f>('回帰TMR'!L188-'TMR(基本ﾃﾞｰﾀ)'!L188)/'TMR(基本ﾃﾞｰﾀ)'!L188*100</f>
        <v>-0.025413897394205163</v>
      </c>
      <c r="M188" s="24">
        <f>('回帰TMR'!M188-'TMR(基本ﾃﾞｰﾀ)'!M188)/'TMR(基本ﾃﾞｰﾀ)'!M188*100</f>
        <v>0.07032571921176986</v>
      </c>
    </row>
    <row r="189" spans="2:13" ht="14.25">
      <c r="B189" s="51">
        <v>20.2</v>
      </c>
      <c r="C189" s="24">
        <f>('回帰TMR'!C189-'TMR(基本ﾃﾞｰﾀ)'!C189)/'TMR(基本ﾃﾞｰﾀ)'!C189*100</f>
        <v>0.22214855655844504</v>
      </c>
      <c r="D189" s="24">
        <f>('回帰TMR'!D189-'TMR(基本ﾃﾞｰﾀ)'!D189)/'TMR(基本ﾃﾞｰﾀ)'!D189*100</f>
        <v>-0.06765640562639967</v>
      </c>
      <c r="E189" s="24">
        <f>('回帰TMR'!E189-'TMR(基本ﾃﾞｰﾀ)'!E189)/'TMR(基本ﾃﾞｰﾀ)'!E189*100</f>
        <v>0.3458801491407441</v>
      </c>
      <c r="F189" s="24">
        <f>('回帰TMR'!F189-'TMR(基本ﾃﾞｰﾀ)'!F189)/'TMR(基本ﾃﾞｰﾀ)'!F189*100</f>
        <v>0.25971738482456763</v>
      </c>
      <c r="G189" s="24">
        <f>('回帰TMR'!G189-'TMR(基本ﾃﾞｰﾀ)'!G189)/'TMR(基本ﾃﾞｰﾀ)'!G189*100</f>
        <v>0.040404774159826636</v>
      </c>
      <c r="H189" s="24">
        <f>('回帰TMR'!H189-'TMR(基本ﾃﾞｰﾀ)'!H189)/'TMR(基本ﾃﾞｰﾀ)'!H189*100</f>
        <v>-0.3695688152643688</v>
      </c>
      <c r="I189" s="24">
        <f>('回帰TMR'!I189-'TMR(基本ﾃﾞｰﾀ)'!I189)/'TMR(基本ﾃﾞｰﾀ)'!I189*100</f>
        <v>0.2946474388549386</v>
      </c>
      <c r="J189" s="24">
        <f>('回帰TMR'!J189-'TMR(基本ﾃﾞｰﾀ)'!J189)/'TMR(基本ﾃﾞｰﾀ)'!J189*100</f>
        <v>0.3871084525674676</v>
      </c>
      <c r="K189" s="24">
        <f>('回帰TMR'!K189-'TMR(基本ﾃﾞｰﾀ)'!K189)/'TMR(基本ﾃﾞｰﾀ)'!K189*100</f>
        <v>-0.09029795281274743</v>
      </c>
      <c r="L189" s="24">
        <f>('回帰TMR'!L189-'TMR(基本ﾃﾞｰﾀ)'!L189)/'TMR(基本ﾃﾞｰﾀ)'!L189*100</f>
        <v>-0.16453147005789562</v>
      </c>
      <c r="M189" s="24">
        <f>('回帰TMR'!M189-'TMR(基本ﾃﾞｰﾀ)'!M189)/'TMR(基本ﾃﾞｰﾀ)'!M189*100</f>
        <v>0.12204412932571812</v>
      </c>
    </row>
    <row r="190" spans="2:13" ht="14.25">
      <c r="B190" s="51">
        <v>20.3</v>
      </c>
      <c r="C190" s="24">
        <f>('回帰TMR'!C190-'TMR(基本ﾃﾞｰﾀ)'!C190)/'TMR(基本ﾃﾞｰﾀ)'!C190*100</f>
        <v>0.3545497871135093</v>
      </c>
      <c r="D190" s="24">
        <f>('回帰TMR'!D190-'TMR(基本ﾃﾞｰﾀ)'!D190)/'TMR(基本ﾃﾞｰﾀ)'!D190*100</f>
        <v>0.264364481658654</v>
      </c>
      <c r="E190" s="24">
        <f>('回帰TMR'!E190-'TMR(基本ﾃﾞｰﾀ)'!E190)/'TMR(基本ﾃﾞｰﾀ)'!E190*100</f>
        <v>0.08666549353262776</v>
      </c>
      <c r="F190" s="24">
        <f>('回帰TMR'!F190-'TMR(基本ﾃﾞｰﾀ)'!F190)/'TMR(基本ﾃﾞｰﾀ)'!F190*100</f>
        <v>0.05578225776796174</v>
      </c>
      <c r="G190" s="24">
        <f>('回帰TMR'!G190-'TMR(基本ﾃﾞｰﾀ)'!G190)/'TMR(基本ﾃﾞｰﾀ)'!G190*100</f>
        <v>0.01820218243132053</v>
      </c>
      <c r="H190" s="24">
        <f>('回帰TMR'!H190-'TMR(基本ﾃﾞｰﾀ)'!H190)/'TMR(基本ﾃﾞｰﾀ)'!H190*100</f>
        <v>0.14404120629340597</v>
      </c>
      <c r="I190" s="24">
        <f>('回帰TMR'!I190-'TMR(基本ﾃﾞｰﾀ)'!I190)/'TMR(基本ﾃﾞｰﾀ)'!I190*100</f>
        <v>0.9189886754953077</v>
      </c>
      <c r="J190" s="24">
        <f>('回帰TMR'!J190-'TMR(基本ﾃﾞｰﾀ)'!J190)/'TMR(基本ﾃﾞｰﾀ)'!J190*100</f>
        <v>0.18822032872292904</v>
      </c>
      <c r="K190" s="24">
        <f>('回帰TMR'!K190-'TMR(基本ﾃﾞｰﾀ)'!K190)/'TMR(基本ﾃﾞｰﾀ)'!K190*100</f>
        <v>-0.10226411394988673</v>
      </c>
      <c r="L190" s="24">
        <f>('回帰TMR'!L190-'TMR(基本ﾃﾞｰﾀ)'!L190)/'TMR(基本ﾃﾞｰﾀ)'!L190*100</f>
        <v>-0.18677692802719661</v>
      </c>
      <c r="M190" s="24">
        <f>('回帰TMR'!M190-'TMR(基本ﾃﾞｰﾀ)'!M190)/'TMR(基本ﾃﾞｰﾀ)'!M190*100</f>
        <v>0.10144745635378496</v>
      </c>
    </row>
    <row r="191" spans="2:13" ht="14.25">
      <c r="B191" s="51">
        <v>20.4</v>
      </c>
      <c r="C191" s="24">
        <f>('回帰TMR'!C191-'TMR(基本ﾃﾞｰﾀ)'!C191)/'TMR(基本ﾃﾞｰﾀ)'!C191*100</f>
        <v>0.6487927906156453</v>
      </c>
      <c r="D191" s="24">
        <f>('回帰TMR'!D191-'TMR(基本ﾃﾞｰﾀ)'!D191)/'TMR(基本ﾃﾞｰﾀ)'!D191*100</f>
        <v>0.6014785470827392</v>
      </c>
      <c r="E191" s="24">
        <f>('回帰TMR'!E191-'TMR(基本ﾃﾞｰﾀ)'!E191)/'TMR(基本ﾃﾞｰﾀ)'!E191*100</f>
        <v>0.29668416684638915</v>
      </c>
      <c r="F191" s="24">
        <f>('回帰TMR'!F191-'TMR(基本ﾃﾞｰﾀ)'!F191)/'TMR(基本ﾃﾞｰﾀ)'!F191*100</f>
        <v>0.2953578352924563</v>
      </c>
      <c r="G191" s="24">
        <f>('回帰TMR'!G191-'TMR(基本ﾃﾞｰﾀ)'!G191)/'TMR(基本ﾃﾞｰﾀ)'!G191*100</f>
        <v>0.4334176642910701</v>
      </c>
      <c r="H191" s="24">
        <f>('回帰TMR'!H191-'TMR(基本ﾃﾞｰﾀ)'!H191)/'TMR(基本ﾃﾞｰﾀ)'!H191*100</f>
        <v>-0.39269249105427523</v>
      </c>
      <c r="I191" s="24">
        <f>('回帰TMR'!I191-'TMR(基本ﾃﾞｰﾀ)'!I191)/'TMR(基本ﾃﾞｰﾀ)'!I191*100</f>
        <v>0.33584271679058997</v>
      </c>
      <c r="J191" s="24">
        <f>('回帰TMR'!J191-'TMR(基本ﾃﾞｰﾀ)'!J191)/'TMR(基本ﾃﾞｰﾀ)'!J191*100</f>
        <v>0.17041094837342716</v>
      </c>
      <c r="K191" s="24">
        <f>('回帰TMR'!K191-'TMR(基本ﾃﾞｰﾀ)'!K191)/'TMR(基本ﾃﾞｰﾀ)'!K191*100</f>
        <v>-0.11392152308715864</v>
      </c>
      <c r="L191" s="24">
        <f>('回帰TMR'!L191-'TMR(基本ﾃﾞｰﾀ)'!L191)/'TMR(基本ﾃﾞｰﾀ)'!L191*100</f>
        <v>-0.0326083273099421</v>
      </c>
      <c r="M191" s="24">
        <f>('回帰TMR'!M191-'TMR(基本ﾃﾞｰﾀ)'!M191)/'TMR(基本ﾃﾞｰﾀ)'!M191*100</f>
        <v>0.1687890630794495</v>
      </c>
    </row>
    <row r="192" spans="2:13" ht="14.25">
      <c r="B192" s="51">
        <v>20.5</v>
      </c>
      <c r="C192" s="24">
        <f>('回帰TMR'!C192-'TMR(基本ﾃﾞｰﾀ)'!C192)/'TMR(基本ﾃﾞｰﾀ)'!C192*100</f>
        <v>0.48261382855499413</v>
      </c>
      <c r="D192" s="24">
        <f>('回帰TMR'!D192-'TMR(基本ﾃﾞｰﾀ)'!D192)/'TMR(基本ﾃﾞｰﾀ)'!D192*100</f>
        <v>0.11082631857710047</v>
      </c>
      <c r="E192" s="24">
        <f>('回帰TMR'!E192-'TMR(基本ﾃﾞｰﾀ)'!E192)/'TMR(基本ﾃﾞｰﾀ)'!E192*100</f>
        <v>-0.1975413132695421</v>
      </c>
      <c r="F192" s="24">
        <f>('回帰TMR'!F192-'TMR(基本ﾃﾞｰﾀ)'!F192)/'TMR(基本ﾃﾞｰﾀ)'!F192*100</f>
        <v>-0.12259714696948941</v>
      </c>
      <c r="G192" s="24">
        <f>('回帰TMR'!G192-'TMR(基本ﾃﾞｰﾀ)'!G192)/'TMR(基本ﾃﾞｰﾀ)'!G192*100</f>
        <v>0.3968988800715704</v>
      </c>
      <c r="H192" s="24">
        <f>('回帰TMR'!H192-'TMR(基本ﾃﾞｰﾀ)'!H192)/'TMR(基本ﾃﾞｰﾀ)'!H192*100</f>
        <v>-0.1913809891216721</v>
      </c>
      <c r="I192" s="24">
        <f>('回帰TMR'!I192-'TMR(基本ﾃﾞｰﾀ)'!I192)/'TMR(基本ﾃﾞｰﾀ)'!I192*100</f>
        <v>0.45036246490752346</v>
      </c>
      <c r="J192" s="24">
        <f>('回帰TMR'!J192-'TMR(基本ﾃﾞｰﾀ)'!J192)/'TMR(基本ﾃﾞｰﾀ)'!J192*100</f>
        <v>0.1680604573856802</v>
      </c>
      <c r="K192" s="24">
        <f>('回帰TMR'!K192-'TMR(基本ﾃﾞｰﾀ)'!K192)/'TMR(基本ﾃﾞｰﾀ)'!K192*100</f>
        <v>-0.12526803671085682</v>
      </c>
      <c r="L192" s="24">
        <f>('回帰TMR'!L192-'TMR(基本ﾃﾞｰﾀ)'!L192)/'TMR(基本ﾃﾞｰﾀ)'!L192*100</f>
        <v>-0.20118083671823098</v>
      </c>
      <c r="M192" s="24">
        <f>('回帰TMR'!M192-'TMR(基本ﾃﾞｰﾀ)'!M192)/'TMR(基本ﾃﾞｰﾀ)'!M192*100</f>
        <v>0.07553368632315269</v>
      </c>
    </row>
    <row r="193" spans="2:13" ht="14.25">
      <c r="B193" s="51">
        <v>20.6</v>
      </c>
      <c r="C193" s="24">
        <f>('回帰TMR'!C193-'TMR(基本ﾃﾞｰﾀ)'!C193)/'TMR(基本ﾃﾞｰﾀ)'!C193*100</f>
        <v>0.3877568237404478</v>
      </c>
      <c r="D193" s="24">
        <f>('回帰TMR'!D193-'TMR(基本ﾃﾞｰﾀ)'!D193)/'TMR(基本ﾃﾞｰﾀ)'!D193*100</f>
        <v>0.08614751026022133</v>
      </c>
      <c r="E193" s="24">
        <f>('回帰TMR'!E193-'TMR(基本ﾃﾞｰﾀ)'!E193)/'TMR(基本ﾃﾞｰﾀ)'!E193*100</f>
        <v>0.0971840359572941</v>
      </c>
      <c r="F193" s="24">
        <f>('回帰TMR'!F193-'TMR(基本ﾃﾞｰﾀ)'!F193)/'TMR(基本ﾃﾞｰﾀ)'!F193*100</f>
        <v>0.25071563980646594</v>
      </c>
      <c r="G193" s="24">
        <f>('回帰TMR'!G193-'TMR(基本ﾃﾞｰﾀ)'!G193)/'TMR(基本ﾃﾞｰﾀ)'!G193*100</f>
        <v>0.39338573960328355</v>
      </c>
      <c r="H193" s="24">
        <f>('回帰TMR'!H193-'TMR(基本ﾃﾞｰﾀ)'!H193)/'TMR(基本ﾃﾞｰﾀ)'!H193*100</f>
        <v>-0.8370986645961099</v>
      </c>
      <c r="I193" s="24">
        <f>('回帰TMR'!I193-'TMR(基本ﾃﾞｰﾀ)'!I193)/'TMR(基本ﾃﾞｰﾀ)'!I193*100</f>
        <v>0.2085849248148655</v>
      </c>
      <c r="J193" s="24">
        <f>('回帰TMR'!J193-'TMR(基本ﾃﾞｰﾀ)'!J193)/'TMR(基本ﾃﾞｰﾀ)'!J193*100</f>
        <v>0.31823701675195754</v>
      </c>
      <c r="K193" s="24">
        <f>('回帰TMR'!K193-'TMR(基本ﾃﾞｰﾀ)'!K193)/'TMR(基本ﾃﾞｰﾀ)'!K193*100</f>
        <v>-0.12139864942953364</v>
      </c>
      <c r="L193" s="24">
        <f>('回帰TMR'!L193-'TMR(基本ﾃﾞｰﾀ)'!L193)/'TMR(基本ﾃﾞｰﾀ)'!L193*100</f>
        <v>-0.20792640435931348</v>
      </c>
      <c r="M193" s="24">
        <f>('回帰TMR'!M193-'TMR(基本ﾃﾞｰﾀ)'!M193)/'TMR(基本ﾃﾞｰﾀ)'!M193*100</f>
        <v>-0.061653734127488716</v>
      </c>
    </row>
    <row r="194" spans="2:13" ht="14.25">
      <c r="B194" s="51">
        <v>20.7</v>
      </c>
      <c r="C194" s="24">
        <f>('回帰TMR'!C194-'TMR(基本ﾃﾞｰﾀ)'!C194)/'TMR(基本ﾃﾞｰﾀ)'!C194*100</f>
        <v>0.4540125633533336</v>
      </c>
      <c r="D194" s="24">
        <f>('回帰TMR'!D194-'TMR(基本ﾃﾞｰﾀ)'!D194)/'TMR(基本ﾃﾞｰﾀ)'!D194*100</f>
        <v>0.20059467415709958</v>
      </c>
      <c r="E194" s="24">
        <f>('回帰TMR'!E194-'TMR(基本ﾃﾞｰﾀ)'!E194)/'TMR(基本ﾃﾞｰﾀ)'!E194*100</f>
        <v>0.0060747583212906586</v>
      </c>
      <c r="F194" s="24">
        <f>('回帰TMR'!F194-'TMR(基本ﾃﾞｰﾀ)'!F194)/'TMR(基本ﾃﾞｰﾀ)'!F194*100</f>
        <v>-0.003292716603036874</v>
      </c>
      <c r="G194" s="24">
        <f>('回帰TMR'!G194-'TMR(基本ﾃﾞｰﾀ)'!G194)/'TMR(基本ﾃﾞｰﾀ)'!G194*100</f>
        <v>0.14504476175212266</v>
      </c>
      <c r="H194" s="24">
        <f>('回帰TMR'!H194-'TMR(基本ﾃﾞｰﾀ)'!H194)/'TMR(基本ﾃﾞｰﾀ)'!H194*100</f>
        <v>0.07525579158239501</v>
      </c>
      <c r="I194" s="24">
        <f>('回帰TMR'!I194-'TMR(基本ﾃﾞｰﾀ)'!I194)/'TMR(基本ﾃﾞｰﾀ)'!I194*100</f>
        <v>0.26173039565792316</v>
      </c>
      <c r="J194" s="24">
        <f>('回帰TMR'!J194-'TMR(基本ﾃﾞｰﾀ)'!J194)/'TMR(基本ﾃﾞｰﾀ)'!J194*100</f>
        <v>0.5314398444621099</v>
      </c>
      <c r="K194" s="24">
        <f>('回帰TMR'!K194-'TMR(基本ﾃﾞｰﾀ)'!K194)/'TMR(基本ﾃﾞｰﾀ)'!K194*100</f>
        <v>0.07753741175443755</v>
      </c>
      <c r="L194" s="24">
        <f>('回帰TMR'!L194-'TMR(基本ﾃﾞｰﾀ)'!L194)/'TMR(基本ﾃﾞｰﾀ)'!L194*100</f>
        <v>-0.18482039836586026</v>
      </c>
      <c r="M194" s="24">
        <f>('回帰TMR'!M194-'TMR(基本ﾃﾞｰﾀ)'!M194)/'TMR(基本ﾃﾞｰﾀ)'!M194*100</f>
        <v>0.06532774432188582</v>
      </c>
    </row>
    <row r="195" spans="2:13" ht="14.25">
      <c r="B195" s="51">
        <v>20.8</v>
      </c>
      <c r="C195" s="24">
        <f>('回帰TMR'!C195-'TMR(基本ﾃﾞｰﾀ)'!C195)/'TMR(基本ﾃﾞｰﾀ)'!C195*100</f>
        <v>0.3777140215675905</v>
      </c>
      <c r="D195" s="24">
        <f>('回帰TMR'!D195-'TMR(基本ﾃﾞｰﾀ)'!D195)/'TMR(基本ﾃﾞｰﾀ)'!D195*100</f>
        <v>0.17724420051313475</v>
      </c>
      <c r="E195" s="24">
        <f>('回帰TMR'!E195-'TMR(基本ﾃﾞｰﾀ)'!E195)/'TMR(基本ﾃﾞｰﾀ)'!E195*100</f>
        <v>0.22061301440438452</v>
      </c>
      <c r="F195" s="24">
        <f>('回帰TMR'!F195-'TMR(基本ﾃﾞｰﾀ)'!F195)/'TMR(基本ﾃﾞｰﾀ)'!F195*100</f>
        <v>0.20775948220912527</v>
      </c>
      <c r="G195" s="24">
        <f>('回帰TMR'!G195-'TMR(基本ﾃﾞｰﾀ)'!G195)/'TMR(基本ﾃﾞｰﾀ)'!G195*100</f>
        <v>0.3549970915199919</v>
      </c>
      <c r="H195" s="24">
        <f>('回帰TMR'!H195-'TMR(基本ﾃﾞｰﾀ)'!H195)/'TMR(基本ﾃﾞｰﾀ)'!H195*100</f>
        <v>-0.44967849173387</v>
      </c>
      <c r="I195" s="24">
        <f>('回帰TMR'!I195-'TMR(基本ﾃﾞｰﾀ)'!I195)/'TMR(基本ﾃﾞｰﾀ)'!I195*100</f>
        <v>0.47211050212691996</v>
      </c>
      <c r="J195" s="24">
        <f>('回帰TMR'!J195-'TMR(基本ﾃﾞｰﾀ)'!J195)/'TMR(基本ﾃﾞｰﾀ)'!J195*100</f>
        <v>0.30101987840606015</v>
      </c>
      <c r="K195" s="24">
        <f>('回帰TMR'!K195-'TMR(基本ﾃﾞｰﾀ)'!K195)/'TMR(基本ﾃﾞｰﾀ)'!K195*100</f>
        <v>-0.1274641228801733</v>
      </c>
      <c r="L195" s="24">
        <f>('回帰TMR'!L195-'TMR(基本ﾃﾞｰﾀ)'!L195)/'TMR(基本ﾃﾞｰﾀ)'!L195*100</f>
        <v>-0.22049309303142525</v>
      </c>
      <c r="M195" s="24">
        <f>('回帰TMR'!M195-'TMR(基本ﾃﾞｰﾀ)'!M195)/'TMR(基本ﾃﾞｰﾀ)'!M195*100</f>
        <v>0.06065654653898082</v>
      </c>
    </row>
    <row r="196" spans="2:13" ht="14.25">
      <c r="B196" s="51">
        <v>20.9</v>
      </c>
      <c r="C196" s="24">
        <f>('回帰TMR'!C196-'TMR(基本ﾃﾞｰﾀ)'!C196)/'TMR(基本ﾃﾞｰﾀ)'!C196*100</f>
        <v>0.44569101454574706</v>
      </c>
      <c r="D196" s="24">
        <f>('回帰TMR'!D196-'TMR(基本ﾃﾞｰﾀ)'!D196)/'TMR(基本ﾃﾞｰﾀ)'!D196*100</f>
        <v>0.17182174548278958</v>
      </c>
      <c r="E196" s="24">
        <f>('回帰TMR'!E196-'TMR(基本ﾃﾞｰﾀ)'!E196)/'TMR(基本ﾃﾞｰﾀ)'!E196*100</f>
        <v>0.04507552847556598</v>
      </c>
      <c r="F196" s="24">
        <f>('回帰TMR'!F196-'TMR(基本ﾃﾞｰﾀ)'!F196)/'TMR(基本ﾃﾞｰﾀ)'!F196*100</f>
        <v>0.17019448055688255</v>
      </c>
      <c r="G196" s="24">
        <f>('回帰TMR'!G196-'TMR(基本ﾃﾞｰﾀ)'!G196)/'TMR(基本ﾃﾞｰﾀ)'!G196*100</f>
        <v>0.10621931827453719</v>
      </c>
      <c r="H196" s="24">
        <f>('回帰TMR'!H196-'TMR(基本ﾃﾞｰﾀ)'!H196)/'TMR(基本ﾃﾞｰﾀ)'!H196*100</f>
        <v>-0.35573267507072087</v>
      </c>
      <c r="I196" s="24">
        <f>('回帰TMR'!I196-'TMR(基本ﾃﾞｰﾀ)'!I196)/'TMR(基本ﾃﾞｰﾀ)'!I196*100</f>
        <v>0.011098215333454712</v>
      </c>
      <c r="J196" s="24">
        <f>('回帰TMR'!J196-'TMR(基本ﾃﾞｰﾀ)'!J196)/'TMR(基本ﾃﾞｰﾀ)'!J196*100</f>
        <v>0.33135677622437193</v>
      </c>
      <c r="K196" s="24">
        <f>('回帰TMR'!K196-'TMR(基本ﾃﾞｰﾀ)'!K196)/'TMR(基本ﾃﾞｰﾀ)'!K196*100</f>
        <v>0.07324133579103866</v>
      </c>
      <c r="L196" s="24">
        <f>('回帰TMR'!L196-'TMR(基本ﾃﾞｰﾀ)'!L196)/'TMR(基本ﾃﾞｰﾀ)'!L196*100</f>
        <v>-0.01810663566740454</v>
      </c>
      <c r="M196" s="24">
        <f>('回帰TMR'!M196-'TMR(基本ﾃﾞｰﾀ)'!M196)/'TMR(基本ﾃﾞｰﾀ)'!M196*100</f>
        <v>0.13027235319652058</v>
      </c>
    </row>
    <row r="197" spans="2:13" ht="14.25">
      <c r="B197" s="51">
        <v>21</v>
      </c>
      <c r="C197" s="24">
        <f>('回帰TMR'!C197-'TMR(基本ﾃﾞｰﾀ)'!C197)/'TMR(基本ﾃﾞｰﾀ)'!C197*100</f>
        <v>0.352091276278426</v>
      </c>
      <c r="D197" s="24">
        <f>('回帰TMR'!D197-'TMR(基本ﾃﾞｰﾀ)'!D197)/'TMR(基本ﾃﾞｰﾀ)'!D197*100</f>
        <v>0.04448012770312346</v>
      </c>
      <c r="E197" s="24">
        <f>('回帰TMR'!E197-'TMR(基本ﾃﾞｰﾀ)'!E197)/'TMR(基本ﾃﾞｰﾀ)'!E197*100</f>
        <v>-0.04526592161381698</v>
      </c>
      <c r="F197" s="24">
        <f>('回帰TMR'!F197-'TMR(基本ﾃﾞｰﾀ)'!F197)/'TMR(基本ﾃﾞｰﾀ)'!F197*100</f>
        <v>0.015775477950443945</v>
      </c>
      <c r="G197" s="24">
        <f>('回帰TMR'!G197-'TMR(基本ﾃﾞｰﾀ)'!G197)/'TMR(基本ﾃﾞｰﾀ)'!G197*100</f>
        <v>0.5335800729996139</v>
      </c>
      <c r="H197" s="24">
        <f>('回帰TMR'!H197-'TMR(基本ﾃﾞｰﾀ)'!H197)/'TMR(基本ﾃﾞｰﾀ)'!H197*100</f>
        <v>-0.29248001219015585</v>
      </c>
      <c r="I197" s="24">
        <f>('回帰TMR'!I197-'TMR(基本ﾃﾞｰﾀ)'!I197)/'TMR(基本ﾃﾞｰﾀ)'!I197*100</f>
        <v>0.5206031426082209</v>
      </c>
      <c r="J197" s="24">
        <f>('回帰TMR'!J197-'TMR(基本ﾃﾞｰﾀ)'!J197)/'TMR(基本ﾃﾞｰﾀ)'!J197*100</f>
        <v>0.4703386524509298</v>
      </c>
      <c r="K197" s="24">
        <f>('回帰TMR'!K197-'TMR(基本ﾃﾞｰﾀ)'!K197)/'TMR(基本ﾃﾞｰﾀ)'!K197*100</f>
        <v>-0.13209607182775399</v>
      </c>
      <c r="L197" s="24">
        <f>('回帰TMR'!L197-'TMR(基本ﾃﾞｰﾀ)'!L197)/'TMR(基本ﾃﾞｰﾀ)'!L197*100</f>
        <v>-0.06788980598456762</v>
      </c>
      <c r="M197" s="24">
        <f>('回帰TMR'!M197-'TMR(基本ﾃﾞｰﾀ)'!M197)/'TMR(基本ﾃﾞｰﾀ)'!M197*100</f>
        <v>0.26017062428718196</v>
      </c>
    </row>
    <row r="198" spans="2:13" ht="14.25">
      <c r="B198" s="51">
        <v>21.1</v>
      </c>
      <c r="C198" s="24">
        <f>('回帰TMR'!C198-'TMR(基本ﾃﾞｰﾀ)'!C198)/'TMR(基本ﾃﾞｰﾀ)'!C198*100</f>
        <v>0.07811927430340225</v>
      </c>
      <c r="D198" s="24">
        <f>('回帰TMR'!D198-'TMR(基本ﾃﾞｰﾀ)'!D198)/'TMR(基本ﾃﾞｰﾀ)'!D198*100</f>
        <v>0.16271217475257235</v>
      </c>
      <c r="E198" s="24">
        <f>('回帰TMR'!E198-'TMR(基本ﾃﾞｰﾀ)'!E198)/'TMR(基本ﾃﾞｰﾀ)'!E198*100</f>
        <v>-0.05003210968804685</v>
      </c>
      <c r="F198" s="24">
        <f>('回帰TMR'!F198-'TMR(基本ﾃﾞｰﾀ)'!F198)/'TMR(基本ﾃﾞｰﾀ)'!F198*100</f>
        <v>-0.08840993442569772</v>
      </c>
      <c r="G198" s="24">
        <f>('回帰TMR'!G198-'TMR(基本ﾃﾞｰﾀ)'!G198)/'TMR(基本ﾃﾞｰﾀ)'!G198*100</f>
        <v>-0.14495086545423744</v>
      </c>
      <c r="H198" s="24">
        <f>('回帰TMR'!H198-'TMR(基本ﾃﾞｰﾀ)'!H198)/'TMR(基本ﾃﾞｰﾀ)'!H198*100</f>
        <v>-0.16409416981017466</v>
      </c>
      <c r="I198" s="24">
        <f>('回帰TMR'!I198-'TMR(基本ﾃﾞｰﾀ)'!I198)/'TMR(基本ﾃﾞｰﾀ)'!I198*100</f>
        <v>0.07319019971353709</v>
      </c>
      <c r="J198" s="24">
        <f>('回帰TMR'!J198-'TMR(基本ﾃﾞｰﾀ)'!J198)/'TMR(基本ﾃﾞｰﾀ)'!J198*100</f>
        <v>0.10072537726876049</v>
      </c>
      <c r="K198" s="24">
        <f>('回帰TMR'!K198-'TMR(基本ﾃﾞｰﾀ)'!K198)/'TMR(基本ﾃﾞｰﾀ)'!K198*100</f>
        <v>-0.14141689251795647</v>
      </c>
      <c r="L198" s="24">
        <f>('回帰TMR'!L198-'TMR(基本ﾃﾞｰﾀ)'!L198)/'TMR(基本ﾃﾞｰﾀ)'!L198*100</f>
        <v>-0.07266487255319731</v>
      </c>
      <c r="M198" s="24">
        <f>('回帰TMR'!M198-'TMR(基本ﾃﾞｰﾀ)'!M198)/'TMR(基本ﾃﾞｰﾀ)'!M198*100</f>
        <v>0.1227700109009622</v>
      </c>
    </row>
    <row r="199" spans="2:13" ht="14.25">
      <c r="B199" s="51">
        <v>21.2</v>
      </c>
      <c r="C199" s="24">
        <f>('回帰TMR'!C199-'TMR(基本ﾃﾞｰﾀ)'!C199)/'TMR(基本ﾃﾞｰﾀ)'!C199*100</f>
        <v>0.6203872299776829</v>
      </c>
      <c r="D199" s="24">
        <f>('回帰TMR'!D199-'TMR(基本ﾃﾞｰﾀ)'!D199)/'TMR(基本ﾃﾞｰﾀ)'!D199*100</f>
        <v>0.3888376296852147</v>
      </c>
      <c r="E199" s="24">
        <f>('回帰TMR'!E199-'TMR(基本ﾃﾞｰﾀ)'!E199)/'TMR(基本ﾃﾞｰﾀ)'!E199*100</f>
        <v>0.27276689352309524</v>
      </c>
      <c r="F199" s="24">
        <f>('回帰TMR'!F199-'TMR(基本ﾃﾞｰﾀ)'!F199)/'TMR(基本ﾃﾞｰﾀ)'!F199*100</f>
        <v>-0.007791922827388083</v>
      </c>
      <c r="G199" s="24">
        <f>('回帰TMR'!G199-'TMR(基本ﾃﾞｰﾀ)'!G199)/'TMR(基本ﾃﾞｰﾀ)'!G199*100</f>
        <v>0.4997508493792955</v>
      </c>
      <c r="H199" s="24">
        <f>('回帰TMR'!H199-'TMR(基本ﾃﾞｰﾀ)'!H199)/'TMR(基本ﾃﾞｰﾀ)'!H199*100</f>
        <v>-0.30779505046110917</v>
      </c>
      <c r="I199" s="24">
        <f>('回帰TMR'!I199-'TMR(基本ﾃﾞｰﾀ)'!I199)/'TMR(基本ﾃﾞｰﾀ)'!I199*100</f>
        <v>0.4446310512930549</v>
      </c>
      <c r="J199" s="24">
        <f>('回帰TMR'!J199-'TMR(基本ﾃﾞｰﾀ)'!J199)/'TMR(基本ﾃﾞｰﾀ)'!J199*100</f>
        <v>0.2864412610999437</v>
      </c>
      <c r="K199" s="24">
        <f>('回帰TMR'!K199-'TMR(基本ﾃﾞｰﾀ)'!K199)/'TMR(基本ﾃﾞｰﾀ)'!K199*100</f>
        <v>-0.13527133169180797</v>
      </c>
      <c r="L199" s="24">
        <f>('回帰TMR'!L199-'TMR(基本ﾃﾞｰﾀ)'!L199)/'TMR(基本ﾃﾞｰﾀ)'!L199*100</f>
        <v>-0.22690395719985076</v>
      </c>
      <c r="M199" s="24">
        <f>('回帰TMR'!M199-'TMR(基本ﾃﾞｰﾀ)'!M199)/'TMR(基本ﾃﾞｰﾀ)'!M199*100</f>
        <v>0.04492233663247247</v>
      </c>
    </row>
    <row r="200" spans="2:13" ht="14.25">
      <c r="B200" s="51">
        <v>21.3</v>
      </c>
      <c r="C200" s="24">
        <f>('回帰TMR'!C200-'TMR(基本ﾃﾞｰﾀ)'!C200)/'TMR(基本ﾃﾞｰﾀ)'!C200*100</f>
        <v>0.619692743264121</v>
      </c>
      <c r="D200" s="24">
        <f>('回帰TMR'!D200-'TMR(基本ﾃﾞｰﾀ)'!D200)/'TMR(基本ﾃﾞｰﾀ)'!D200*100</f>
        <v>0.27996916869169675</v>
      </c>
      <c r="E200" s="24">
        <f>('回帰TMR'!E200-'TMR(基本ﾃﾞｰﾀ)'!E200)/'TMR(基本ﾃﾞｰﾀ)'!E200*100</f>
        <v>0.1663357074174912</v>
      </c>
      <c r="F200" s="24">
        <f>('回帰TMR'!F200-'TMR(基本ﾃﾞｰﾀ)'!F200)/'TMR(基本ﾃﾞｰﾀ)'!F200*100</f>
        <v>0.158631224723129</v>
      </c>
      <c r="G200" s="24">
        <f>('回帰TMR'!G200-'TMR(基本ﾃﾞｰﾀ)'!G200)/'TMR(基本ﾃﾞｰﾀ)'!G200*100</f>
        <v>0.28302051370586134</v>
      </c>
      <c r="H200" s="24">
        <f>('回帰TMR'!H200-'TMR(基本ﾃﾞｰﾀ)'!H200)/'TMR(基本ﾃﾞｰﾀ)'!H200*100</f>
        <v>-0.3389241173458389</v>
      </c>
      <c r="I200" s="24">
        <f>('回帰TMR'!I200-'TMR(基本ﾃﾞｰﾀ)'!I200)/'TMR(基本ﾃﾞｰﾀ)'!I200*100</f>
        <v>0.3435780271910645</v>
      </c>
      <c r="J200" s="24">
        <f>('回帰TMR'!J200-'TMR(基本ﾃﾞｰﾀ)'!J200)/'TMR(基本ﾃﾞｰﾀ)'!J200*100</f>
        <v>0.4742992143070888</v>
      </c>
      <c r="K200" s="24">
        <f>('回帰TMR'!K200-'TMR(基本ﾃﾞｰﾀ)'!K200)/'TMR(基本ﾃﾞｰﾀ)'!K200*100</f>
        <v>-0.11352940577830438</v>
      </c>
      <c r="L200" s="24">
        <f>('回帰TMR'!L200-'TMR(基本ﾃﾞｰﾀ)'!L200)/'TMR(基本ﾃﾞｰﾀ)'!L200*100</f>
        <v>-0.3960660374125294</v>
      </c>
      <c r="M200" s="24">
        <f>('回帰TMR'!M200-'TMR(基本ﾃﾞｰﾀ)'!M200)/'TMR(基本ﾃﾞｰﾀ)'!M200*100</f>
        <v>-0.0328812688762483</v>
      </c>
    </row>
    <row r="201" spans="2:13" ht="14.25">
      <c r="B201" s="51">
        <v>21.4</v>
      </c>
      <c r="C201" s="24">
        <f>('回帰TMR'!C201-'TMR(基本ﾃﾞｰﾀ)'!C201)/'TMR(基本ﾃﾞｰﾀ)'!C201*100</f>
        <v>0.43590437533788134</v>
      </c>
      <c r="D201" s="24">
        <f>('回帰TMR'!D201-'TMR(基本ﾃﾞｰﾀ)'!D201)/'TMR(基本ﾃﾞｰﾀ)'!D201*100</f>
        <v>0.4026437898543772</v>
      </c>
      <c r="E201" s="24">
        <f>('回帰TMR'!E201-'TMR(基本ﾃﾞｰﾀ)'!E201)/'TMR(基本ﾃﾞｰﾀ)'!E201*100</f>
        <v>0.33771830657459334</v>
      </c>
      <c r="F201" s="24">
        <f>('回帰TMR'!F201-'TMR(基本ﾃﾞｰﾀ)'!F201)/'TMR(基本ﾃﾞｰﾀ)'!F201*100</f>
        <v>0.157095498014976</v>
      </c>
      <c r="G201" s="24">
        <f>('回帰TMR'!G201-'TMR(基本ﾃﾞｰﾀ)'!G201)/'TMR(基本ﾃﾞｰﾀ)'!G201*100</f>
        <v>0.28334857629449034</v>
      </c>
      <c r="H201" s="24">
        <f>('回帰TMR'!H201-'TMR(基本ﾃﾞｰﾀ)'!H201)/'TMR(基本ﾃﾞｰﾀ)'!H201*100</f>
        <v>-0.3535875761260201</v>
      </c>
      <c r="I201" s="24">
        <f>('回帰TMR'!I201-'TMR(基本ﾃﾞｰﾀ)'!I201)/'TMR(基本ﾃﾞｰﾀ)'!I201*100</f>
        <v>0.2743433096189335</v>
      </c>
      <c r="J201" s="24">
        <f>('回帰TMR'!J201-'TMR(基本ﾃﾞｰﾀ)'!J201)/'TMR(基本ﾃﾞｰﾀ)'!J201*100</f>
        <v>0.25817320947829436</v>
      </c>
      <c r="K201" s="24">
        <f>('回帰TMR'!K201-'TMR(基本ﾃﾞｰﾀ)'!K201)/'TMR(基本ﾃﾞｰﾀ)'!K201*100</f>
        <v>-0.3192802662791806</v>
      </c>
      <c r="L201" s="24">
        <f>('回帰TMR'!L201-'TMR(基本ﾃﾞｰﾀ)'!L201)/'TMR(基本ﾃﾞｰﾀ)'!L201*100</f>
        <v>-0.26563699899150794</v>
      </c>
      <c r="M201" s="24">
        <f>('回帰TMR'!M201-'TMR(基本ﾃﾞｰﾀ)'!M201)/'TMR(基本ﾃﾞｰﾀ)'!M201*100</f>
        <v>-0.06583229013628168</v>
      </c>
    </row>
    <row r="202" spans="2:13" ht="14.25">
      <c r="B202" s="51">
        <v>21.5</v>
      </c>
      <c r="C202" s="24">
        <f>('回帰TMR'!C202-'TMR(基本ﾃﾞｰﾀ)'!C202)/'TMR(基本ﾃﾞｰﾀ)'!C202*100</f>
        <v>-0.09503869512402073</v>
      </c>
      <c r="D202" s="24">
        <f>('回帰TMR'!D202-'TMR(基本ﾃﾞｰﾀ)'!D202)/'TMR(基本ﾃﾞｰﾀ)'!D202*100</f>
        <v>0.16940056350256824</v>
      </c>
      <c r="E202" s="24">
        <f>('回帰TMR'!E202-'TMR(基本ﾃﾞｰﾀ)'!E202)/'TMR(基本ﾃﾞｰﾀ)'!E202*100</f>
        <v>-0.08083847815955082</v>
      </c>
      <c r="F202" s="24">
        <f>('回帰TMR'!F202-'TMR(基本ﾃﾞｰﾀ)'!F202)/'TMR(基本ﾃﾞｰﾀ)'!F202*100</f>
        <v>-0.03099657998871941</v>
      </c>
      <c r="G202" s="24">
        <f>('回帰TMR'!G202-'TMR(基本ﾃﾞｰﾀ)'!G202)/'TMR(基本ﾃﾞｰﾀ)'!G202*100</f>
        <v>0.4859649980270568</v>
      </c>
      <c r="H202" s="24">
        <f>('回帰TMR'!H202-'TMR(基本ﾃﾞｰﾀ)'!H202)/'TMR(基本ﾃﾞｰﾀ)'!H202*100</f>
        <v>-0.5616705063609644</v>
      </c>
      <c r="I202" s="24">
        <f>('回帰TMR'!I202-'TMR(基本ﾃﾞｰﾀ)'!I202)/'TMR(基本ﾃﾞｰﾀ)'!I202*100</f>
        <v>0.2689106360618745</v>
      </c>
      <c r="J202" s="24">
        <f>('回帰TMR'!J202-'TMR(基本ﾃﾞｰﾀ)'!J202)/'TMR(基本ﾃﾞｰﾀ)'!J202*100</f>
        <v>0.26015103331990563</v>
      </c>
      <c r="K202" s="24">
        <f>('回帰TMR'!K202-'TMR(基本ﾃﾞｰﾀ)'!K202)/'TMR(基本ﾃﾞｰﾀ)'!K202*100</f>
        <v>-0.3124464319144025</v>
      </c>
      <c r="L202" s="24">
        <f>('回帰TMR'!L202-'TMR(基本ﾃﾞｰﾀ)'!L202)/'TMR(基本ﾃﾞｰﾀ)'!L202*100</f>
        <v>-0.26955963472022715</v>
      </c>
      <c r="M202" s="24">
        <f>('回帰TMR'!M202-'TMR(基本ﾃﾞｰﾀ)'!M202)/'TMR(基本ﾃﾞｰﾀ)'!M202*100</f>
        <v>0.0513303989040553</v>
      </c>
    </row>
    <row r="203" spans="2:13" ht="14.25">
      <c r="B203" s="51">
        <v>21.6</v>
      </c>
      <c r="C203" s="24">
        <f>('回帰TMR'!C203-'TMR(基本ﾃﾞｰﾀ)'!C203)/'TMR(基本ﾃﾞｰﾀ)'!C203*100</f>
        <v>0.38115271257218364</v>
      </c>
      <c r="D203" s="24">
        <f>('回帰TMR'!D203-'TMR(基本ﾃﾞｰﾀ)'!D203)/'TMR(基本ﾃﾞｰﾀ)'!D203*100</f>
        <v>0.15032267835350646</v>
      </c>
      <c r="E203" s="24">
        <f>('回帰TMR'!E203-'TMR(基本ﾃﾞｰﾀ)'!E203)/'TMR(基本ﾃﾞｰﾀ)'!E203*100</f>
        <v>0.16099287394952305</v>
      </c>
      <c r="F203" s="24">
        <f>('回帰TMR'!F203-'TMR(基本ﾃﾞｰﾀ)'!F203)/'TMR(基本ﾃﾞｰﾀ)'!F203*100</f>
        <v>0.12151751470801841</v>
      </c>
      <c r="G203" s="24">
        <f>('回帰TMR'!G203-'TMR(基本ﾃﾞｰﾀ)'!G203)/'TMR(基本ﾃﾞｰﾀ)'!G203*100</f>
        <v>0.05054484189870067</v>
      </c>
      <c r="H203" s="24">
        <f>('回帰TMR'!H203-'TMR(基本ﾃﾞｰﾀ)'!H203)/'TMR(基本ﾃﾞｰﾀ)'!H203*100</f>
        <v>0.04211272284345705</v>
      </c>
      <c r="I203" s="24">
        <f>('回帰TMR'!I203-'TMR(基本ﾃﾞｰﾀ)'!I203)/'TMR(基本ﾃﾞｰﾀ)'!I203*100</f>
        <v>0.27987740154321783</v>
      </c>
      <c r="J203" s="24">
        <f>('回帰TMR'!J203-'TMR(基本ﾃﾞｰﾀ)'!J203)/'TMR(基本ﾃﾞｰﾀ)'!J203*100</f>
        <v>0.2782070800336975</v>
      </c>
      <c r="K203" s="24">
        <f>('回帰TMR'!K203-'TMR(基本ﾃﾞｰﾀ)'!K203)/'TMR(基本ﾃﾞｰﾀ)'!K203*100</f>
        <v>-0.10653766130275734</v>
      </c>
      <c r="L203" s="24">
        <f>('回帰TMR'!L203-'TMR(基本ﾃﾞｰﾀ)'!L203)/'TMR(基本ﾃﾞｰﾀ)'!L203*100</f>
        <v>-0.21271853271888014</v>
      </c>
      <c r="M203" s="24">
        <f>('回帰TMR'!M203-'TMR(基本ﾃﾞｰﾀ)'!M203)/'TMR(基本ﾃﾞｰﾀ)'!M203*100</f>
        <v>-0.056138464400919325</v>
      </c>
    </row>
    <row r="204" spans="2:13" ht="14.25">
      <c r="B204" s="51">
        <v>21.7</v>
      </c>
      <c r="C204" s="24">
        <f>('回帰TMR'!C204-'TMR(基本ﾃﾞｰﾀ)'!C204)/'TMR(基本ﾃﾞｰﾀ)'!C204*100</f>
        <v>0.3452699048536144</v>
      </c>
      <c r="D204" s="24">
        <f>('回帰TMR'!D204-'TMR(基本ﾃﾞｰﾀ)'!D204)/'TMR(基本ﾃﾞｰﾀ)'!D204*100</f>
        <v>0.5458244924887491</v>
      </c>
      <c r="E204" s="24">
        <f>('回帰TMR'!E204-'TMR(基本ﾃﾞｰﾀ)'!E204)/'TMR(基本ﾃﾞｰﾀ)'!E204*100</f>
        <v>0.3534489562773721</v>
      </c>
      <c r="F204" s="24">
        <f>('回帰TMR'!F204-'TMR(基本ﾃﾞｰﾀ)'!F204)/'TMR(基本ﾃﾞｰﾀ)'!F204*100</f>
        <v>0.12156459973695297</v>
      </c>
      <c r="G204" s="24">
        <f>('回帰TMR'!G204-'TMR(基本ﾃﾞｰﾀ)'!G204)/'TMR(基本ﾃﾞｰﾀ)'!G204*100</f>
        <v>0.051771458486205166</v>
      </c>
      <c r="H204" s="24">
        <f>('回帰TMR'!H204-'TMR(基本ﾃﾞｰﾀ)'!H204)/'TMR(基本ﾃﾞｰﾀ)'!H204*100</f>
        <v>-0.3461997757273447</v>
      </c>
      <c r="I204" s="24">
        <f>('回帰TMR'!I204-'TMR(基本ﾃﾞｰﾀ)'!I204)/'TMR(基本ﾃﾞｰﾀ)'!I204*100</f>
        <v>0.3715554458516856</v>
      </c>
      <c r="J204" s="24">
        <f>('回帰TMR'!J204-'TMR(基本ﾃﾞｰﾀ)'!J204)/'TMR(基本ﾃﾞｰﾀ)'!J204*100</f>
        <v>0.09309481017750942</v>
      </c>
      <c r="K204" s="24">
        <f>('回帰TMR'!K204-'TMR(基本ﾃﾞｰﾀ)'!K204)/'TMR(基本ﾃﾞｰﾀ)'!K204*100</f>
        <v>-0.11365021821327513</v>
      </c>
      <c r="L204" s="24">
        <f>('回帰TMR'!L204-'TMR(基本ﾃﾞｰﾀ)'!L204)/'TMR(基本ﾃﾞｰﾀ)'!L204*100</f>
        <v>-0.03362022181722974</v>
      </c>
      <c r="M204" s="24">
        <f>('回帰TMR'!M204-'TMR(基本ﾃﾞｰﾀ)'!M204)/'TMR(基本ﾃﾞｰﾀ)'!M204*100</f>
        <v>0.1530074282362215</v>
      </c>
    </row>
    <row r="205" spans="2:13" ht="14.25">
      <c r="B205" s="51">
        <v>21.8</v>
      </c>
      <c r="C205" s="24">
        <f>('回帰TMR'!C205-'TMR(基本ﾃﾞｰﾀ)'!C205)/'TMR(基本ﾃﾞｰﾀ)'!C205*100</f>
        <v>0.47708984711569236</v>
      </c>
      <c r="D205" s="24">
        <f>('回帰TMR'!D205-'TMR(基本ﾃﾞｰﾀ)'!D205)/'TMR(基本ﾃﾞｰﾀ)'!D205*100</f>
        <v>0.42037621284527593</v>
      </c>
      <c r="E205" s="24">
        <f>('回帰TMR'!E205-'TMR(基本ﾃﾞｰﾀ)'!E205)/'TMR(基本ﾃﾞｰﾀ)'!E205*100</f>
        <v>0.3541040144922015</v>
      </c>
      <c r="F205" s="24">
        <f>('回帰TMR'!F205-'TMR(基本ﾃﾞｰﾀ)'!F205)/'TMR(基本ﾃﾞｰﾀ)'!F205*100</f>
        <v>0.15660097428231962</v>
      </c>
      <c r="G205" s="24">
        <f>('回帰TMR'!G205-'TMR(基本ﾃﾞｰﾀ)'!G205)/'TMR(基本ﾃﾞｰﾀ)'!G205*100</f>
        <v>0.2732359069647439</v>
      </c>
      <c r="H205" s="24">
        <f>('回帰TMR'!H205-'TMR(基本ﾃﾞｰﾀ)'!H205)/'TMR(基本ﾃﾞｰﾀ)'!H205*100</f>
        <v>-0.3426789403135319</v>
      </c>
      <c r="I205" s="24">
        <f>('回帰TMR'!I205-'TMR(基本ﾃﾞｰﾀ)'!I205)/'TMR(基本ﾃﾞｰﾀ)'!I205*100</f>
        <v>0.38384180546436675</v>
      </c>
      <c r="J205" s="24">
        <f>('回帰TMR'!J205-'TMR(基本ﾃﾞｰﾀ)'!J205)/'TMR(基本ﾃﾞｰﾀ)'!J205*100</f>
        <v>0.0802032802031459</v>
      </c>
      <c r="K205" s="24">
        <f>('回帰TMR'!K205-'TMR(基本ﾃﾞｰﾀ)'!K205)/'TMR(基本ﾃﾞｰﾀ)'!K205*100</f>
        <v>-0.3047513629046313</v>
      </c>
      <c r="L205" s="24">
        <f>('回帰TMR'!L205-'TMR(基本ﾃﾞｰﾀ)'!L205)/'TMR(基本ﾃﾞｰﾀ)'!L205*100</f>
        <v>-0.24895860633447126</v>
      </c>
      <c r="M205" s="24">
        <f>('回帰TMR'!M205-'TMR(基本ﾃﾞｰﾀ)'!M205)/'TMR(基本ﾃﾞｰﾀ)'!M205*100</f>
        <v>0.19723434350009658</v>
      </c>
    </row>
    <row r="206" spans="2:13" ht="14.25">
      <c r="B206" s="51">
        <v>21.9</v>
      </c>
      <c r="C206" s="24">
        <f>('回帰TMR'!C206-'TMR(基本ﾃﾞｰﾀ)'!C206)/'TMR(基本ﾃﾞｰﾀ)'!C206*100</f>
        <v>0.23769628573010051</v>
      </c>
      <c r="D206" s="24">
        <f>('回帰TMR'!D206-'TMR(基本ﾃﾞｰﾀ)'!D206)/'TMR(基本ﾃﾞｰﾀ)'!D206*100</f>
        <v>0.2950406692739574</v>
      </c>
      <c r="E206" s="24">
        <f>('回帰TMR'!E206-'TMR(基本ﾃﾞｰﾀ)'!E206)/'TMR(基本ﾃﾞｰﾀ)'!E206*100</f>
        <v>0.4262460162022146</v>
      </c>
      <c r="F206" s="24">
        <f>('回帰TMR'!F206-'TMR(基本ﾃﾞｰﾀ)'!F206)/'TMR(基本ﾃﾞｰﾀ)'!F206*100</f>
        <v>0.4002420818930672</v>
      </c>
      <c r="G206" s="24">
        <f>('回帰TMR'!G206-'TMR(基本ﾃﾞｰﾀ)'!G206)/'TMR(基本ﾃﾞｰﾀ)'!G206*100</f>
        <v>0.5147391565977515</v>
      </c>
      <c r="H206" s="24">
        <f>('回帰TMR'!H206-'TMR(基本ﾃﾞｰﾀ)'!H206)/'TMR(基本ﾃﾞｰﾀ)'!H206*100</f>
        <v>-0.3386152644894299</v>
      </c>
      <c r="I206" s="24">
        <f>('回帰TMR'!I206-'TMR(基本ﾃﾞｰﾀ)'!I206)/'TMR(基本ﾃﾞｰﾀ)'!I206*100</f>
        <v>0.44515059439776217</v>
      </c>
      <c r="J206" s="24">
        <f>('回帰TMR'!J206-'TMR(基本ﾃﾞｰﾀ)'!J206)/'TMR(基本ﾃﾞｰﾀ)'!J206*100</f>
        <v>0.2724005377625102</v>
      </c>
      <c r="K206" s="24">
        <f>('回帰TMR'!K206-'TMR(基本ﾃﾞｰﾀ)'!K206)/'TMR(基本ﾃﾞｰﾀ)'!K206*100</f>
        <v>-0.2654985327720212</v>
      </c>
      <c r="L206" s="24">
        <f>('回帰TMR'!L206-'TMR(基本ﾃﾞｰﾀ)'!L206)/'TMR(基本ﾃﾞｰﾀ)'!L206*100</f>
        <v>-0.06842802669213228</v>
      </c>
      <c r="M206" s="24">
        <f>('回帰TMR'!M206-'TMR(基本ﾃﾞｰﾀ)'!M206)/'TMR(基本ﾃﾞｰﾀ)'!M206*100</f>
        <v>0.30302571953214347</v>
      </c>
    </row>
    <row r="207" spans="2:13" ht="14.25">
      <c r="B207" s="51">
        <v>22</v>
      </c>
      <c r="C207" s="24">
        <f>('回帰TMR'!C207-'TMR(基本ﾃﾞｰﾀ)'!C207)/'TMR(基本ﾃﾞｰﾀ)'!C207*100</f>
        <v>0.63374064067104</v>
      </c>
      <c r="D207" s="24">
        <f>('回帰TMR'!D207-'TMR(基本ﾃﾞｰﾀ)'!D207)/'TMR(基本ﾃﾞｰﾀ)'!D207*100</f>
        <v>0.0792741783897326</v>
      </c>
      <c r="E207" s="24">
        <f>('回帰TMR'!E207-'TMR(基本ﾃﾞｰﾀ)'!E207)/'TMR(基本ﾃﾞｰﾀ)'!E207*100</f>
        <v>-0.11999374234117827</v>
      </c>
      <c r="F207" s="24">
        <f>('回帰TMR'!F207-'TMR(基本ﾃﾞｰﾀ)'!F207)/'TMR(基本ﾃﾞｰﾀ)'!F207*100</f>
        <v>-0.2713199109790359</v>
      </c>
      <c r="G207" s="24">
        <f>('回帰TMR'!G207-'TMR(基本ﾃﾞｰﾀ)'!G207)/'TMR(基本ﾃﾞｰﾀ)'!G207*100</f>
        <v>0.24589464285933355</v>
      </c>
      <c r="H207" s="24">
        <f>('回帰TMR'!H207-'TMR(基本ﾃﾞｰﾀ)'!H207)/'TMR(基本ﾃﾞｰﾀ)'!H207*100</f>
        <v>-0.3339996507718919</v>
      </c>
      <c r="I207" s="24">
        <f>('回帰TMR'!I207-'TMR(基本ﾃﾞｰﾀ)'!I207)/'TMR(基本ﾃﾞｰﾀ)'!I207*100</f>
        <v>0.45868952488879716</v>
      </c>
      <c r="J207" s="24">
        <f>('回帰TMR'!J207-'TMR(基本ﾃﾞｰﾀ)'!J207)/'TMR(基本ﾃﾞｰﾀ)'!J207*100</f>
        <v>0.2923998801111691</v>
      </c>
      <c r="K207" s="24">
        <f>('回帰TMR'!K207-'TMR(基本ﾃﾞｰﾀ)'!K207)/'TMR(基本ﾃﾞｰﾀ)'!K207*100</f>
        <v>-0.25648535776682946</v>
      </c>
      <c r="L207" s="24">
        <f>('回帰TMR'!L207-'TMR(基本ﾃﾞｰﾀ)'!L207)/'TMR(基本ﾃﾞｰﾀ)'!L207*100</f>
        <v>-0.2230637228107805</v>
      </c>
      <c r="M207" s="24">
        <f>('回帰TMR'!M207-'TMR(基本ﾃﾞｰﾀ)'!M207)/'TMR(基本ﾃﾞｰﾀ)'!M207*100</f>
        <v>0.10445953087823824</v>
      </c>
    </row>
    <row r="208" spans="2:13" ht="14.25">
      <c r="B208" s="51">
        <v>22.1</v>
      </c>
      <c r="C208" s="24">
        <f>('回帰TMR'!C208-'TMR(基本ﾃﾞｰﾀ)'!C208)/'TMR(基本ﾃﾞｰﾀ)'!C208*100</f>
        <v>0.15035604313829593</v>
      </c>
      <c r="D208" s="24">
        <f>('回帰TMR'!D208-'TMR(基本ﾃﾞｰﾀ)'!D208)/'TMR(基本ﾃﾞｰﾀ)'!D208*100</f>
        <v>0.35414479504816104</v>
      </c>
      <c r="E208" s="24">
        <f>('回帰TMR'!E208-'TMR(基本ﾃﾞｰﾀ)'!E208)/'TMR(基本ﾃﾞｰﾀ)'!E208*100</f>
        <v>0.1997389067670552</v>
      </c>
      <c r="F208" s="24">
        <f>('回帰TMR'!F208-'TMR(基本ﾃﾞｰﾀ)'!F208)/'TMR(基本ﾃﾞｰﾀ)'!F208*100</f>
        <v>0.19722138926494323</v>
      </c>
      <c r="G208" s="24">
        <f>('回帰TMR'!G208-'TMR(基本ﾃﾞｰﾀ)'!G208)/'TMR(基本ﾃﾞｰﾀ)'!G208*100</f>
        <v>0.5070556840822109</v>
      </c>
      <c r="H208" s="24">
        <f>('回帰TMR'!H208-'TMR(基本ﾃﾞｰﾀ)'!H208)/'TMR(基本ﾃﾞｰﾀ)'!H208*100</f>
        <v>-0.37829518415454033</v>
      </c>
      <c r="I208" s="24">
        <f>('回帰TMR'!I208-'TMR(基本ﾃﾞｰﾀ)'!I208)/'TMR(基本ﾃﾞｰﾀ)'!I208*100</f>
        <v>0.06765746938206602</v>
      </c>
      <c r="J208" s="24">
        <f>('回帰TMR'!J208-'TMR(基本ﾃﾞｰﾀ)'!J208)/'TMR(基本ﾃﾞｰﾀ)'!J208*100</f>
        <v>0.10690264442360957</v>
      </c>
      <c r="K208" s="24">
        <f>('回帰TMR'!K208-'TMR(基本ﾃﾞｰﾀ)'!K208)/'TMR(基本ﾃﾞｰﾀ)'!K208*100</f>
        <v>-0.2625046239274197</v>
      </c>
      <c r="L208" s="24">
        <f>('回帰TMR'!L208-'TMR(基本ﾃﾞｰﾀ)'!L208)/'TMR(基本ﾃﾞｰﾀ)'!L208*100</f>
        <v>-0.04069325453218644</v>
      </c>
      <c r="M208" s="24">
        <f>('回帰TMR'!M208-'TMR(基本ﾃﾞｰﾀ)'!M208)/'TMR(基本ﾃﾞｰﾀ)'!M208*100</f>
        <v>0.33359816400345627</v>
      </c>
    </row>
    <row r="209" spans="2:13" ht="14.25">
      <c r="B209" s="51">
        <v>22.2</v>
      </c>
      <c r="C209" s="24">
        <f>('回帰TMR'!C209-'TMR(基本ﾃﾞｰﾀ)'!C209)/'TMR(基本ﾃﾞｰﾀ)'!C209*100</f>
        <v>0.8150167737280389</v>
      </c>
      <c r="D209" s="24">
        <f>('回帰TMR'!D209-'TMR(基本ﾃﾞｰﾀ)'!D209)/'TMR(基本ﾃﾞｰﾀ)'!D209*100</f>
        <v>0.5043515952672547</v>
      </c>
      <c r="E209" s="24">
        <f>('回帰TMR'!E209-'TMR(基本ﾃﾞｰﾀ)'!E209)/'TMR(基本ﾃﾞｰﾀ)'!E209*100</f>
        <v>0.14899251356714108</v>
      </c>
      <c r="F209" s="24">
        <f>('回帰TMR'!F209-'TMR(基本ﾃﾞｰﾀ)'!F209)/'TMR(基本ﾃﾞｰﾀ)'!F209*100</f>
        <v>-0.060536873925498225</v>
      </c>
      <c r="G209" s="24">
        <f>('回帰TMR'!G209-'TMR(基本ﾃﾞｰﾀ)'!G209)/'TMR(基本ﾃﾞｰﾀ)'!G209*100</f>
        <v>0.04947984455611975</v>
      </c>
      <c r="H209" s="24">
        <f>('回帰TMR'!H209-'TMR(基本ﾃﾞｰﾀ)'!H209)/'TMR(基本ﾃﾞｰﾀ)'!H209*100</f>
        <v>-0.3396225502111095</v>
      </c>
      <c r="I209" s="24">
        <f>('回帰TMR'!I209-'TMR(基本ﾃﾞｰﾀ)'!I209)/'TMR(基本ﾃﾞｰﾀ)'!I209*100</f>
        <v>0.30822090654512907</v>
      </c>
      <c r="J209" s="24">
        <f>('回帰TMR'!J209-'TMR(基本ﾃﾞｰﾀ)'!J209)/'TMR(基本ﾃﾞｰﾀ)'!J209*100</f>
        <v>0.3181237148770731</v>
      </c>
      <c r="K209" s="24">
        <f>('回帰TMR'!K209-'TMR(基本ﾃﾞｰﾀ)'!K209)/'TMR(基本ﾃﾞｰﾀ)'!K209*100</f>
        <v>-0.22161086903646232</v>
      </c>
      <c r="L209" s="24">
        <f>('回帰TMR'!L209-'TMR(基本ﾃﾞｰﾀ)'!L209)/'TMR(基本ﾃﾞｰﾀ)'!L209*100</f>
        <v>-0.1954273074321624</v>
      </c>
      <c r="M209" s="24">
        <f>('回帰TMR'!M209-'TMR(基本ﾃﾞｰﾀ)'!M209)/'TMR(基本ﾃﾞｰﾀ)'!M209*100</f>
        <v>0.2573304380943639</v>
      </c>
    </row>
    <row r="210" spans="2:13" ht="14.25">
      <c r="B210" s="51">
        <v>22.3</v>
      </c>
      <c r="C210" s="24">
        <f>('回帰TMR'!C210-'TMR(基本ﾃﾞｰﾀ)'!C210)/'TMR(基本ﾃﾞｰﾀ)'!C210*100</f>
        <v>0.38530381844432177</v>
      </c>
      <c r="D210" s="24">
        <f>('回帰TMR'!D210-'TMR(基本ﾃﾞｰﾀ)'!D210)/'TMR(基本ﾃﾞｰﾀ)'!D210*100</f>
        <v>0.38012890406355604</v>
      </c>
      <c r="E210" s="24">
        <f>('回帰TMR'!E210-'TMR(基本ﾃﾞｰﾀ)'!E210)/'TMR(基本ﾃﾞｰﾀ)'!E210*100</f>
        <v>0.24162066896871165</v>
      </c>
      <c r="F210" s="24">
        <f>('回帰TMR'!F210-'TMR(基本ﾃﾞｰﾀ)'!F210)/'TMR(基本ﾃﾞｰﾀ)'!F210*100</f>
        <v>0.20450598682032542</v>
      </c>
      <c r="G210" s="24">
        <f>('回帰TMR'!G210-'TMR(基本ﾃﾞｰﾀ)'!G210)/'TMR(基本ﾃﾞｰﾀ)'!G210*100</f>
        <v>0.3118442634053682</v>
      </c>
      <c r="H210" s="24">
        <f>('回帰TMR'!H210-'TMR(基本ﾃﾞｰﾀ)'!H210)/'TMR(基本ﾃﾞｰﾀ)'!H210*100</f>
        <v>-0.532146965631586</v>
      </c>
      <c r="I210" s="24">
        <f>('回帰TMR'!I210-'TMR(基本ﾃﾞｰﾀ)'!I210)/'TMR(基本ﾃﾞｰﾀ)'!I210*100</f>
        <v>0.48633239065238854</v>
      </c>
      <c r="J210" s="24">
        <f>('回帰TMR'!J210-'TMR(基本ﾃﾞｰﾀ)'!J210)/'TMR(基本ﾃﾞｰﾀ)'!J210*100</f>
        <v>0.33974080431488796</v>
      </c>
      <c r="K210" s="24">
        <f>('回帰TMR'!K210-'TMR(基本ﾃﾞｰﾀ)'!K210)/'TMR(基本ﾃﾞｰﾀ)'!K210*100</f>
        <v>-0.1956447542610929</v>
      </c>
      <c r="L210" s="24">
        <f>('回帰TMR'!L210-'TMR(基本ﾃﾞｰﾀ)'!L210)/'TMR(基本ﾃﾞｰﾀ)'!L210*100</f>
        <v>-0.16553448632947063</v>
      </c>
      <c r="M210" s="24">
        <f>('回帰TMR'!M210-'TMR(基本ﾃﾞｰﾀ)'!M210)/'TMR(基本ﾃﾞｰﾀ)'!M210*100</f>
        <v>0.1504051732223642</v>
      </c>
    </row>
    <row r="211" spans="2:13" ht="14.25">
      <c r="B211" s="51">
        <v>22.4</v>
      </c>
      <c r="C211" s="24">
        <f>('回帰TMR'!C211-'TMR(基本ﾃﾞｰﾀ)'!C211)/'TMR(基本ﾃﾞｰﾀ)'!C211*100</f>
        <v>0.410586003975827</v>
      </c>
      <c r="D211" s="24">
        <f>('回帰TMR'!D211-'TMR(基本ﾃﾞｰﾀ)'!D211)/'TMR(基本ﾃﾞｰﾀ)'!D211*100</f>
        <v>0.40357353685916314</v>
      </c>
      <c r="E211" s="24">
        <f>('回帰TMR'!E211-'TMR(基本ﾃﾞｰﾀ)'!E211)/'TMR(基本ﾃﾞｰﾀ)'!E211*100</f>
        <v>0.19198071302029507</v>
      </c>
      <c r="F211" s="24">
        <f>('回帰TMR'!F211-'TMR(基本ﾃﾞｰﾀ)'!F211)/'TMR(基本ﾃﾞｰﾀ)'!F211*100</f>
        <v>-0.03621099381099457</v>
      </c>
      <c r="G211" s="24">
        <f>('回帰TMR'!G211-'TMR(基本ﾃﾞｰﾀ)'!G211)/'TMR(基本ﾃﾞｰﾀ)'!G211*100</f>
        <v>0.07673583148718835</v>
      </c>
      <c r="H211" s="24">
        <f>('回帰TMR'!H211-'TMR(基本ﾃﾞｰﾀ)'!H211)/'TMR(基本ﾃﾞｰﾀ)'!H211*100</f>
        <v>-0.7575990944915371</v>
      </c>
      <c r="I211" s="24">
        <f>('回帰TMR'!I211-'TMR(基本ﾃﾞｰﾀ)'!I211)/'TMR(基本ﾃﾞｰﾀ)'!I211*100</f>
        <v>0.3381346010545105</v>
      </c>
      <c r="J211" s="24">
        <f>('回帰TMR'!J211-'TMR(基本ﾃﾞｰﾀ)'!J211)/'TMR(基本ﾃﾞｰﾀ)'!J211*100</f>
        <v>0.32987323567166255</v>
      </c>
      <c r="K211" s="24">
        <f>('回帰TMR'!K211-'TMR(基本ﾃﾞｰﾀ)'!K211)/'TMR(基本ﾃﾞｰﾀ)'!K211*100</f>
        <v>-0.3718455447388798</v>
      </c>
      <c r="L211" s="24">
        <f>('回帰TMR'!L211-'TMR(基本ﾃﾞｰﾀ)'!L211)/'TMR(基本ﾃﾞｰﾀ)'!L211*100</f>
        <v>-0.21234249441326364</v>
      </c>
      <c r="M211" s="24">
        <f>('回帰TMR'!M211-'TMR(基本ﾃﾞｰﾀ)'!M211)/'TMR(基本ﾃﾞｰﾀ)'!M211*100</f>
        <v>0.043508658402603394</v>
      </c>
    </row>
    <row r="212" spans="2:13" ht="14.25">
      <c r="B212" s="51">
        <v>22.5</v>
      </c>
      <c r="C212" s="24">
        <f>('回帰TMR'!C212-'TMR(基本ﾃﾞｰﾀ)'!C212)/'TMR(基本ﾃﾞｰﾀ)'!C212*100</f>
        <v>-0.09405382031639678</v>
      </c>
      <c r="D212" s="24">
        <f>('回帰TMR'!D212-'TMR(基本ﾃﾞｰﾀ)'!D212)/'TMR(基本ﾃﾞｰﾀ)'!D212*100</f>
        <v>0.15066392215850902</v>
      </c>
      <c r="E212" s="24">
        <f>('回帰TMR'!E212-'TMR(基本ﾃﾞｰﾀ)'!E212)/'TMR(基本ﾃﾞｰﾀ)'!E212*100</f>
        <v>0.340982813707199</v>
      </c>
      <c r="F212" s="24">
        <f>('回帰TMR'!F212-'TMR(基本ﾃﾞｰﾀ)'!F212)/'TMR(基本ﾃﾞｰﾀ)'!F212*100</f>
        <v>0.4618630757123057</v>
      </c>
      <c r="G212" s="24">
        <f>('回帰TMR'!G212-'TMR(基本ﾃﾞｰﾀ)'!G212)/'TMR(基本ﾃﾞｰﾀ)'!G212*100</f>
        <v>0.35959973680158425</v>
      </c>
      <c r="H212" s="24">
        <f>('回帰TMR'!H212-'TMR(基本ﾃﾞｰﾀ)'!H212)/'TMR(基本ﾃﾞｰﾀ)'!H212*100</f>
        <v>0.13418035434034692</v>
      </c>
      <c r="I212" s="24">
        <f>('回帰TMR'!I212-'TMR(基本ﾃﾞｰﾀ)'!I212)/'TMR(基本ﾃﾞｰﾀ)'!I212*100</f>
        <v>0.2883181930821562</v>
      </c>
      <c r="J212" s="24">
        <f>('回帰TMR'!J212-'TMR(基本ﾃﾞｰﾀ)'!J212)/'TMR(基本ﾃﾞｰﾀ)'!J212*100</f>
        <v>0.14399881072011644</v>
      </c>
      <c r="K212" s="24">
        <f>('回帰TMR'!K212-'TMR(基本ﾃﾞｰﾀ)'!K212)/'TMR(基本ﾃﾞｰﾀ)'!K212*100</f>
        <v>-0.37664453566495143</v>
      </c>
      <c r="L212" s="24">
        <f>('回帰TMR'!L212-'TMR(基本ﾃﾞｰﾀ)'!L212)/'TMR(基本ﾃﾞｰﾀ)'!L212*100</f>
        <v>-0.35167722962876535</v>
      </c>
      <c r="M212" s="24">
        <f>('回帰TMR'!M212-'TMR(基本ﾃﾞｰﾀ)'!M212)/'TMR(基本ﾃﾞｰﾀ)'!M212*100</f>
        <v>-0.032596461934905736</v>
      </c>
    </row>
    <row r="213" spans="2:13" ht="14.25">
      <c r="B213" s="51">
        <v>22.6</v>
      </c>
      <c r="C213" s="24">
        <f>('回帰TMR'!C213-'TMR(基本ﾃﾞｰﾀ)'!C213)/'TMR(基本ﾃﾞｰﾀ)'!C213*100</f>
        <v>0.40676101152126876</v>
      </c>
      <c r="D213" s="24">
        <f>('回帰TMR'!D213-'TMR(基本ﾃﾞｰﾀ)'!D213)/'TMR(基本ﾃﾞｰﾀ)'!D213*100</f>
        <v>0.19338692875874167</v>
      </c>
      <c r="E213" s="24">
        <f>('回帰TMR'!E213-'TMR(基本ﾃﾞｰﾀ)'!E213)/'TMR(基本ﾃﾞｰﾀ)'!E213*100</f>
        <v>0.03989559177429155</v>
      </c>
      <c r="F213" s="24">
        <f>('回帰TMR'!F213-'TMR(基本ﾃﾞｰﾀ)'!F213)/'TMR(基本ﾃﾞｰﾀ)'!F213*100</f>
        <v>-0.00892829423216628</v>
      </c>
      <c r="G213" s="24">
        <f>('回帰TMR'!G213-'TMR(基本ﾃﾞｰﾀ)'!G213)/'TMR(基本ﾃﾞｰﾀ)'!G213*100</f>
        <v>0.1068320698226083</v>
      </c>
      <c r="H213" s="24">
        <f>('回帰TMR'!H213-'TMR(基本ﾃﾞｰﾀ)'!H213)/'TMR(基本ﾃﾞｰﾀ)'!H213*100</f>
        <v>-0.3276525183356131</v>
      </c>
      <c r="I213" s="24">
        <f>('回帰TMR'!I213-'TMR(基本ﾃﾞｰﾀ)'!I213)/'TMR(基本ﾃﾞｰﾀ)'!I213*100</f>
        <v>-0.03986522114427928</v>
      </c>
      <c r="J213" s="24">
        <f>('回帰TMR'!J213-'TMR(基本ﾃﾞｰﾀ)'!J213)/'TMR(基本ﾃﾞｰﾀ)'!J213*100</f>
        <v>0.18261978397053233</v>
      </c>
      <c r="K213" s="24">
        <f>('回帰TMR'!K213-'TMR(基本ﾃﾞｰﾀ)'!K213)/'TMR(基本ﾃﾞｰﾀ)'!K213*100</f>
        <v>-0.14585910386029038</v>
      </c>
      <c r="L213" s="24">
        <f>('回帰TMR'!L213-'TMR(基本ﾃﾞｰﾀ)'!L213)/'TMR(基本ﾃﾞｰﾀ)'!L213*100</f>
        <v>-0.10366790835329381</v>
      </c>
      <c r="M213" s="24">
        <f>('回帰TMR'!M213-'TMR(基本ﾃﾞｰﾀ)'!M213)/'TMR(基本ﾃﾞｰﾀ)'!M213*100</f>
        <v>0.2158553756246987</v>
      </c>
    </row>
    <row r="214" spans="2:13" ht="14.25">
      <c r="B214" s="51">
        <v>22.7</v>
      </c>
      <c r="C214" s="24">
        <f>('回帰TMR'!C214-'TMR(基本ﾃﾞｰﾀ)'!C214)/'TMR(基本ﾃﾞｰﾀ)'!C214*100</f>
        <v>0.35814420924583223</v>
      </c>
      <c r="D214" s="24">
        <f>('回帰TMR'!D214-'TMR(基本ﾃﾞｰﾀ)'!D214)/'TMR(基本ﾃﾞｰﾀ)'!D214*100</f>
        <v>0.20005450134248284</v>
      </c>
      <c r="E214" s="24">
        <f>('回帰TMR'!E214-'TMR(基本ﾃﾞｰﾀ)'!E214)/'TMR(基本ﾃﾞｰﾀ)'!E214*100</f>
        <v>0.31741413106885424</v>
      </c>
      <c r="F214" s="24">
        <f>('回帰TMR'!F214-'TMR(基本ﾃﾞｰﾀ)'!F214)/'TMR(基本ﾃﾞｰﾀ)'!F214*100</f>
        <v>0.24499326130688462</v>
      </c>
      <c r="G214" s="24">
        <f>('回帰TMR'!G214-'TMR(基本ﾃﾞｰﾀ)'!G214)/'TMR(基本ﾃﾞｰﾀ)'!G214*100</f>
        <v>0.14906248800637983</v>
      </c>
      <c r="H214" s="24">
        <f>('回帰TMR'!H214-'TMR(基本ﾃﾞｰﾀ)'!H214)/'TMR(基本ﾃﾞｰﾀ)'!H214*100</f>
        <v>-0.032341767331697295</v>
      </c>
      <c r="I214" s="24">
        <f>('回帰TMR'!I214-'TMR(基本ﾃﾞｰﾀ)'!I214)/'TMR(基本ﾃﾞｰﾀ)'!I214*100</f>
        <v>0.50332633487538</v>
      </c>
      <c r="J214" s="24">
        <f>('回帰TMR'!J214-'TMR(基本ﾃﾞｰﾀ)'!J214)/'TMR(基本ﾃﾞｰﾀ)'!J214*100</f>
        <v>0.20581661917132332</v>
      </c>
      <c r="K214" s="24">
        <f>('回帰TMR'!K214-'TMR(基本ﾃﾞｰﾀ)'!K214)/'TMR(基本ﾃﾞｰﾀ)'!K214*100</f>
        <v>-0.1177530324852794</v>
      </c>
      <c r="L214" s="24">
        <f>('回帰TMR'!L214-'TMR(基本ﾃﾞｰﾀ)'!L214)/'TMR(基本ﾃﾞｰﾀ)'!L214*100</f>
        <v>-0.0872538558678455</v>
      </c>
      <c r="M214" s="24">
        <f>('回帰TMR'!M214-'TMR(基本ﾃﾞｰﾀ)'!M214)/'TMR(基本ﾃﾞｰﾀ)'!M214*100</f>
        <v>0.12476230613094862</v>
      </c>
    </row>
    <row r="215" spans="2:13" ht="14.25">
      <c r="B215" s="51">
        <v>22.8</v>
      </c>
      <c r="C215" s="24">
        <f>('回帰TMR'!C215-'TMR(基本ﾃﾞｰﾀ)'!C215)/'TMR(基本ﾃﾞｰﾀ)'!C215*100</f>
        <v>0.46406897321493124</v>
      </c>
      <c r="D215" s="24">
        <f>('回帰TMR'!D215-'TMR(基本ﾃﾞｰﾀ)'!D215)/'TMR(基本ﾃﾞｰﾀ)'!D215*100</f>
        <v>0.2635485351190162</v>
      </c>
      <c r="E215" s="24">
        <f>('回帰TMR'!E215-'TMR(基本ﾃﾞｰﾀ)'!E215)/'TMR(基本ﾃﾞｰﾀ)'!E215*100</f>
        <v>0.015837342833356048</v>
      </c>
      <c r="F215" s="24">
        <f>('回帰TMR'!F215-'TMR(基本ﾃﾞｰﾀ)'!F215)/'TMR(基本ﾃﾞｰﾀ)'!F215*100</f>
        <v>-0.190885914843976</v>
      </c>
      <c r="G215" s="24">
        <f>('回帰TMR'!G215-'TMR(基本ﾃﾞｰﾀ)'!G215)/'TMR(基本ﾃﾞｰﾀ)'!G215*100</f>
        <v>0.12247304661758227</v>
      </c>
      <c r="H215" s="24">
        <f>('回帰TMR'!H215-'TMR(基本ﾃﾞｰﾀ)'!H215)/'TMR(基本ﾃﾞｰﾀ)'!H215*100</f>
        <v>-0.29277964004250406</v>
      </c>
      <c r="I215" s="24">
        <f>('回帰TMR'!I215-'TMR(基本ﾃﾞｰﾀ)'!I215)/'TMR(基本ﾃﾞｰﾀ)'!I215*100</f>
        <v>0.008602232734920565</v>
      </c>
      <c r="J215" s="24">
        <f>('回帰TMR'!J215-'TMR(基本ﾃﾞｰﾀ)'!J215)/'TMR(基本ﾃﾞｰﾀ)'!J215*100</f>
        <v>0.2296074559319652</v>
      </c>
      <c r="K215" s="24">
        <f>('回帰TMR'!K215-'TMR(基本ﾃﾞｰﾀ)'!K215)/'TMR(基本ﾃﾞｰﾀ)'!K215*100</f>
        <v>-0.08907029989896532</v>
      </c>
      <c r="L215" s="24">
        <f>('回帰TMR'!L215-'TMR(基本ﾃﾞｰﾀ)'!L215)/'TMR(基本ﾃﾞｰﾀ)'!L215*100</f>
        <v>-0.054716548749487615</v>
      </c>
      <c r="M215" s="24">
        <f>('回帰TMR'!M215-'TMR(基本ﾃﾞｰﾀ)'!M215)/'TMR(基本ﾃﾞｰﾀ)'!M215*100</f>
        <v>0.2671665247433162</v>
      </c>
    </row>
    <row r="216" spans="2:13" ht="14.25">
      <c r="B216" s="51">
        <v>22.9</v>
      </c>
      <c r="C216" s="24">
        <f>('回帰TMR'!C216-'TMR(基本ﾃﾞｰﾀ)'!C216)/'TMR(基本ﾃﾞｰﾀ)'!C216*100</f>
        <v>0.2241452089269743</v>
      </c>
      <c r="D216" s="24">
        <f>('回帰TMR'!D216-'TMR(基本ﾃﾞｰﾀ)'!D216)/'TMR(基本ﾃﾞｰﾀ)'!D216*100</f>
        <v>0.14118395996061214</v>
      </c>
      <c r="E216" s="24">
        <f>('回帰TMR'!E216-'TMR(基本ﾃﾞｰﾀ)'!E216)/'TMR(基本ﾃﾞｰﾀ)'!E216*100</f>
        <v>0.05940530710562157</v>
      </c>
      <c r="F216" s="24">
        <f>('回帰TMR'!F216-'TMR(基本ﾃﾞｰﾀ)'!F216)/'TMR(基本ﾃﾞｰﾀ)'!F216*100</f>
        <v>-0.1486370408246163</v>
      </c>
      <c r="G216" s="24">
        <f>('回帰TMR'!G216-'TMR(基本ﾃﾞｰﾀ)'!G216)/'TMR(基本ﾃﾞｰﾀ)'!G216*100</f>
        <v>0.3592989721080393</v>
      </c>
      <c r="H216" s="24">
        <f>('回帰TMR'!H216-'TMR(基本ﾃﾞｰﾀ)'!H216)/'TMR(基本ﾃﾞｰﾀ)'!H216*100</f>
        <v>-0.4686179758371027</v>
      </c>
      <c r="I216" s="24">
        <f>('回帰TMR'!I216-'TMR(基本ﾃﾞｰﾀ)'!I216)/'TMR(基本ﾃﾞｰﾀ)'!I216*100</f>
        <v>0.2075441643947513</v>
      </c>
      <c r="J216" s="24">
        <f>('回帰TMR'!J216-'TMR(基本ﾃﾞｰﾀ)'!J216)/'TMR(基本ﾃﾞｰﾀ)'!J216*100</f>
        <v>0.23777815688495618</v>
      </c>
      <c r="K216" s="24">
        <f>('回帰TMR'!K216-'TMR(基本ﾃﾞｰﾀ)'!K216)/'TMR(基本ﾃﾞｰﾀ)'!K216*100</f>
        <v>-0.24992467646638258</v>
      </c>
      <c r="L216" s="24">
        <f>('回帰TMR'!L216-'TMR(基本ﾃﾞｰﾀ)'!L216)/'TMR(基本ﾃﾞｰﾀ)'!L216*100</f>
        <v>-0.2565842322311578</v>
      </c>
      <c r="M216" s="24">
        <f>('回帰TMR'!M216-'TMR(基本ﾃﾞｰﾀ)'!M216)/'TMR(基本ﾃﾞｰﾀ)'!M216*100</f>
        <v>0.06723588894832605</v>
      </c>
    </row>
    <row r="217" spans="2:13" ht="14.25">
      <c r="B217" s="51">
        <v>23</v>
      </c>
      <c r="C217" s="24">
        <f>('回帰TMR'!C217-'TMR(基本ﾃﾞｰﾀ)'!C217)/'TMR(基本ﾃﾞｰﾀ)'!C217*100</f>
        <v>0.1386572866660317</v>
      </c>
      <c r="D217" s="24">
        <f>('回帰TMR'!D217-'TMR(基本ﾃﾞｰﾀ)'!D217)/'TMR(基本ﾃﾞｰﾀ)'!D217*100</f>
        <v>0.22531457945545852</v>
      </c>
      <c r="E217" s="24">
        <f>('回帰TMR'!E217-'TMR(基本ﾃﾞｰﾀ)'!E217)/'TMR(基本ﾃﾞｰﾀ)'!E217*100</f>
        <v>-0.11474500172970348</v>
      </c>
      <c r="F217" s="24">
        <f>('回帰TMR'!F217-'TMR(基本ﾃﾞｰﾀ)'!F217)/'TMR(基本ﾃﾞｰﾀ)'!F217*100</f>
        <v>-0.15872793747999395</v>
      </c>
      <c r="G217" s="24">
        <f>('回帰TMR'!G217-'TMR(基本ﾃﾞｰﾀ)'!G217)/'TMR(基本ﾃﾞｰﾀ)'!G217*100</f>
        <v>-0.051704341114045003</v>
      </c>
      <c r="H217" s="24">
        <f>('回帰TMR'!H217-'TMR(基本ﾃﾞｰﾀ)'!H217)/'TMR(基本ﾃﾞｰﾀ)'!H217*100</f>
        <v>-0.44158929385348644</v>
      </c>
      <c r="I217" s="24">
        <f>('回帰TMR'!I217-'TMR(基本ﾃﾞｰﾀ)'!I217)/'TMR(基本ﾃﾞｰﾀ)'!I217*100</f>
        <v>0.22576945603140197</v>
      </c>
      <c r="J217" s="24">
        <f>('回帰TMR'!J217-'TMR(基本ﾃﾞｰﾀ)'!J217)/'TMR(基本ﾃﾞｰﾀ)'!J217*100</f>
        <v>0.262727783133956</v>
      </c>
      <c r="K217" s="24">
        <f>('回帰TMR'!K217-'TMR(基本ﾃﾞｰﾀ)'!K217)/'TMR(基本ﾃﾞｰﾀ)'!K217*100</f>
        <v>-0.22069849478847436</v>
      </c>
      <c r="L217" s="24">
        <f>('回帰TMR'!L217-'TMR(基本ﾃﾞｰﾀ)'!L217)/'TMR(基本ﾃﾞｰﾀ)'!L217*100</f>
        <v>-0.22365972108233712</v>
      </c>
      <c r="M217" s="24">
        <f>('回帰TMR'!M217-'TMR(基本ﾃﾞｰﾀ)'!M217)/'TMR(基本ﾃﾞｰﾀ)'!M217*100</f>
        <v>0.10132318313141066</v>
      </c>
    </row>
    <row r="218" spans="2:13" ht="14.25">
      <c r="B218" s="51">
        <v>23.1</v>
      </c>
      <c r="C218" s="24">
        <f>('回帰TMR'!C218-'TMR(基本ﾃﾞｰﾀ)'!C218)/'TMR(基本ﾃﾞｰﾀ)'!C218*100</f>
        <v>0.18911469428266642</v>
      </c>
      <c r="D218" s="24">
        <f>('回帰TMR'!D218-'TMR(基本ﾃﾞｰﾀ)'!D218)/'TMR(基本ﾃﾞｰﾀ)'!D218*100</f>
        <v>-0.1961279077983747</v>
      </c>
      <c r="E218" s="24">
        <f>('回帰TMR'!E218-'TMR(基本ﾃﾞｰﾀ)'!E218)/'TMR(基本ﾃﾞｰﾀ)'!E218*100</f>
        <v>0.05826508909986749</v>
      </c>
      <c r="F218" s="24">
        <f>('回帰TMR'!F218-'TMR(基本ﾃﾞｰﾀ)'!F218)/'TMR(基本ﾃﾞｰﾀ)'!F218*100</f>
        <v>0.37004795340898966</v>
      </c>
      <c r="G218" s="24">
        <f>('回帰TMR'!G218-'TMR(基本ﾃﾞｰﾀ)'!G218)/'TMR(基本ﾃﾞｰﾀ)'!G218*100</f>
        <v>0.25720939062125997</v>
      </c>
      <c r="H218" s="24">
        <f>('回帰TMR'!H218-'TMR(基本ﾃﾞｰﾀ)'!H218)/'TMR(基本ﾃﾞｰﾀ)'!H218*100</f>
        <v>-0.4137501831992767</v>
      </c>
      <c r="I218" s="24">
        <f>('回帰TMR'!I218-'TMR(基本ﾃﾞｰﾀ)'!I218)/'TMR(基本ﾃﾞｰﾀ)'!I218*100</f>
        <v>0.26132934720608936</v>
      </c>
      <c r="J218" s="24">
        <f>('回帰TMR'!J218-'TMR(基本ﾃﾞｰﾀ)'!J218)/'TMR(基本ﾃﾞｰﾀ)'!J218*100</f>
        <v>0.304627386707644</v>
      </c>
      <c r="K218" s="24">
        <f>('回帰TMR'!K218-'TMR(基本ﾃﾞｰﾀ)'!K218)/'TMR(基本ﾃﾞｰﾀ)'!K218*100</f>
        <v>-0.19087868208026065</v>
      </c>
      <c r="L218" s="24">
        <f>('回帰TMR'!L218-'TMR(基本ﾃﾞｰﾀ)'!L218)/'TMR(基本ﾃﾞｰﾀ)'!L218*100</f>
        <v>-0.19014523036182648</v>
      </c>
      <c r="M218" s="24">
        <f>('回帰TMR'!M218-'TMR(基本ﾃﾞｰﾀ)'!M218)/'TMR(基本ﾃﾞｰﾀ)'!M218*100</f>
        <v>0.24588980455723392</v>
      </c>
    </row>
    <row r="219" spans="2:13" ht="14.25">
      <c r="B219" s="51">
        <v>23.2</v>
      </c>
      <c r="C219" s="24">
        <f>('回帰TMR'!C219-'TMR(基本ﾃﾞｰﾀ)'!C219)/'TMR(基本ﾃﾞｰﾀ)'!C219*100</f>
        <v>0.16318965695612933</v>
      </c>
      <c r="D219" s="24">
        <f>('回帰TMR'!D219-'TMR(基本ﾃﾞｰﾀ)'!D219)/'TMR(基本ﾃﾞｰﾀ)'!D219*100</f>
        <v>-0.09256104453841948</v>
      </c>
      <c r="E219" s="24">
        <f>('回帰TMR'!E219-'TMR(基本ﾃﾞｰﾀ)'!E219)/'TMR(基本ﾃﾞｰﾀ)'!E219*100</f>
        <v>-0.37124089586365666</v>
      </c>
      <c r="F219" s="24">
        <f>('回帰TMR'!F219-'TMR(基本ﾃﾞｰﾀ)'!F219)/'TMR(基本ﾃﾞｰﾀ)'!F219*100</f>
        <v>0.16442959449978248</v>
      </c>
      <c r="G219" s="24">
        <f>('回帰TMR'!G219-'TMR(基本ﾃﾞｰﾀ)'!G219)/'TMR(基本ﾃﾞｰﾀ)'!G219*100</f>
        <v>0.25106280866242314</v>
      </c>
      <c r="H219" s="24">
        <f>('回帰TMR'!H219-'TMR(基本ﾃﾞｰﾀ)'!H219)/'TMR(基本ﾃﾞｰﾀ)'!H219*100</f>
        <v>-0.3850812343720089</v>
      </c>
      <c r="I219" s="24">
        <f>('回帰TMR'!I219-'TMR(基本ﾃﾞｰﾀ)'!I219)/'TMR(基本ﾃﾞｰﾀ)'!I219*100</f>
        <v>0.5327154049717753</v>
      </c>
      <c r="J219" s="24">
        <f>('回帰TMR'!J219-'TMR(基本ﾃﾞｰﾀ)'!J219)/'TMR(基本ﾃﾞｰﾀ)'!J219*100</f>
        <v>0.5608451507487289</v>
      </c>
      <c r="K219" s="24">
        <f>('回帰TMR'!K219-'TMR(基本ﾃﾞｰﾀ)'!K219)/'TMR(基本ﾃﾞｰﾀ)'!K219*100</f>
        <v>-0.1125191899508902</v>
      </c>
      <c r="L219" s="24">
        <f>('回帰TMR'!L219-'TMR(基本ﾃﾞｰﾀ)'!L219)/'TMR(基本ﾃﾞｰﾀ)'!L219*100</f>
        <v>-0.15603254904653338</v>
      </c>
      <c r="M219" s="24">
        <f>('回帰TMR'!M219-'TMR(基本ﾃﾞｰﾀ)'!M219)/'TMR(基本ﾃﾞｰﾀ)'!M219*100</f>
        <v>0.15556262496752601</v>
      </c>
    </row>
    <row r="220" spans="2:13" ht="14.25">
      <c r="B220" s="51">
        <v>23.3</v>
      </c>
      <c r="C220" s="24">
        <f>('回帰TMR'!C220-'TMR(基本ﾃﾞｰﾀ)'!C220)/'TMR(基本ﾃﾞｰﾀ)'!C220*100</f>
        <v>0.0018644678736587164</v>
      </c>
      <c r="D220" s="24">
        <f>('回帰TMR'!D220-'TMR(基本ﾃﾞｰﾀ)'!D220)/'TMR(基本ﾃﾞｰﾀ)'!D220*100</f>
        <v>-0.26978729920522954</v>
      </c>
      <c r="E220" s="24">
        <f>('回帰TMR'!E220-'TMR(基本ﾃﾞｰﾀ)'!E220)/'TMR(基本ﾃﾞｰﾀ)'!E220*100</f>
        <v>0.06049616366423672</v>
      </c>
      <c r="F220" s="24">
        <f>('回帰TMR'!F220-'TMR(基本ﾃﾞｰﾀ)'!F220)/'TMR(基本ﾃﾞｰﾀ)'!F220*100</f>
        <v>0.1756489439951724</v>
      </c>
      <c r="G220" s="24">
        <f>('回帰TMR'!G220-'TMR(基本ﾃﾞｰﾀ)'!G220)/'TMR(基本ﾃﾞｰﾀ)'!G220*100</f>
        <v>0.06831539487038674</v>
      </c>
      <c r="H220" s="24">
        <f>('回帰TMR'!H220-'TMR(基本ﾃﾞｰﾀ)'!H220)/'TMR(基本ﾃﾞｰﾀ)'!H220*100</f>
        <v>-0.5946404499152904</v>
      </c>
      <c r="I220" s="24">
        <f>('回帰TMR'!I220-'TMR(基本ﾃﾞｰﾀ)'!I220)/'TMR(基本ﾃﾞｰﾀ)'!I220*100</f>
        <v>0.25081245308635425</v>
      </c>
      <c r="J220" s="24">
        <f>('回帰TMR'!J220-'TMR(基本ﾃﾞｰﾀ)'!J220)/'TMR(基本ﾃﾞｰﾀ)'!J220*100</f>
        <v>0.14445124303660695</v>
      </c>
      <c r="K220" s="24">
        <f>('回帰TMR'!K220-'TMR(基本ﾃﾞｰﾀ)'!K220)/'TMR(基本ﾃﾞｰﾀ)'!K220*100</f>
        <v>-0.14544987740626764</v>
      </c>
      <c r="L220" s="24">
        <f>('回帰TMR'!L220-'TMR(基本ﾃﾞｰﾀ)'!L220)/'TMR(基本ﾃﾞｰﾀ)'!L220*100</f>
        <v>-0.12131319434970558</v>
      </c>
      <c r="M220" s="24">
        <f>('回帰TMR'!M220-'TMR(基本ﾃﾞｰﾀ)'!M220)/'TMR(基本ﾃﾞｰﾀ)'!M220*100</f>
        <v>0.08107031597315399</v>
      </c>
    </row>
    <row r="221" spans="2:13" ht="14.25">
      <c r="B221" s="51">
        <v>23.4</v>
      </c>
      <c r="C221" s="24">
        <f>('回帰TMR'!C221-'TMR(基本ﾃﾞｰﾀ)'!C221)/'TMR(基本ﾃﾞｰﾀ)'!C221*100</f>
        <v>0.11399160390224583</v>
      </c>
      <c r="D221" s="24">
        <f>('回帰TMR'!D221-'TMR(基本ﾃﾞｰﾀ)'!D221)/'TMR(基本ﾃﾞｰﾀ)'!D221*100</f>
        <v>0.2725705102975162</v>
      </c>
      <c r="E221" s="24">
        <f>('回帰TMR'!E221-'TMR(基本ﾃﾞｰﾀ)'!E221)/'TMR(基本ﾃﾞｰﾀ)'!E221*100</f>
        <v>-0.09413983621140785</v>
      </c>
      <c r="F221" s="24">
        <f>('回帰TMR'!F221-'TMR(基本ﾃﾞｰﾀ)'!F221)/'TMR(基本ﾃﾞｰﾀ)'!F221*100</f>
        <v>0.2422500908523983</v>
      </c>
      <c r="G221" s="24">
        <f>('回帰TMR'!G221-'TMR(基本ﾃﾞｰﾀ)'!G221)/'TMR(基本ﾃﾞｰﾀ)'!G221*100</f>
        <v>0.3300587029180981</v>
      </c>
      <c r="H221" s="24">
        <f>('回帰TMR'!H221-'TMR(基本ﾃﾞｰﾀ)'!H221)/'TMR(基本ﾃﾞｰﾀ)'!H221*100</f>
        <v>-0.3423508925966351</v>
      </c>
      <c r="I221" s="24">
        <f>('回帰TMR'!I221-'TMR(基本ﾃﾞｰﾀ)'!I221)/'TMR(基本ﾃﾞｰﾀ)'!I221*100</f>
        <v>0.17065285307835448</v>
      </c>
      <c r="J221" s="24">
        <f>('回帰TMR'!J221-'TMR(基本ﾃﾞｰﾀ)'!J221)/'TMR(基本ﾃﾞｰﾀ)'!J221*100</f>
        <v>0.4018090917971702</v>
      </c>
      <c r="K221" s="24">
        <f>('回帰TMR'!K221-'TMR(基本ﾃﾞｰﾀ)'!K221)/'TMR(基本ﾃﾞｰﾀ)'!K221*100</f>
        <v>-0.06560947852018027</v>
      </c>
      <c r="L221" s="24">
        <f>('回帰TMR'!L221-'TMR(基本ﾃﾞｰﾀ)'!L221)/'TMR(基本ﾃﾞｰﾀ)'!L221*100</f>
        <v>-0.08597840313889497</v>
      </c>
      <c r="M221" s="24">
        <f>('回帰TMR'!M221-'TMR(基本ﾃﾞｰﾀ)'!M221)/'TMR(基本ﾃﾞｰﾀ)'!M221*100</f>
        <v>0.22789032569623122</v>
      </c>
    </row>
    <row r="222" spans="2:13" ht="14.25">
      <c r="B222" s="51">
        <v>23.5</v>
      </c>
      <c r="C222" s="24">
        <f>('回帰TMR'!C222-'TMR(基本ﾃﾞｰﾀ)'!C222)/'TMR(基本ﾃﾞｰﾀ)'!C222*100</f>
        <v>0.24797255040090146</v>
      </c>
      <c r="D222" s="24">
        <f>('回帰TMR'!D222-'TMR(基本ﾃﾞｰﾀ)'!D222)/'TMR(基本ﾃﾞｰﾀ)'!D222*100</f>
        <v>0.13422845341221415</v>
      </c>
      <c r="E222" s="24">
        <f>('回帰TMR'!E222-'TMR(基本ﾃﾞｰﾀ)'!E222)/'TMR(基本ﾃﾞｰﾀ)'!E222*100</f>
        <v>0.14072671557114083</v>
      </c>
      <c r="F222" s="24">
        <f>('回帰TMR'!F222-'TMR(基本ﾃﾞｰﾀ)'!F222)/'TMR(基本ﾃﾞｰﾀ)'!F222*100</f>
        <v>0.27373958664123804</v>
      </c>
      <c r="G222" s="24">
        <f>('回帰TMR'!G222-'TMR(基本ﾃﾞｰﾀ)'!G222)/'TMR(基本ﾃﾞｰﾀ)'!G222*100</f>
        <v>0.1476278345094719</v>
      </c>
      <c r="H222" s="24">
        <f>('回帰TMR'!H222-'TMR(基本ﾃﾞｰﾀ)'!H222)/'TMR(基本ﾃﾞｰﾀ)'!H222*100</f>
        <v>-0.2938871276787859</v>
      </c>
      <c r="I222" s="24">
        <f>('回帰TMR'!I222-'TMR(基本ﾃﾞｰﾀ)'!I222)/'TMR(基本ﾃﾞｰﾀ)'!I222*100</f>
        <v>0.3776475938080613</v>
      </c>
      <c r="J222" s="24">
        <f>('回帰TMR'!J222-'TMR(基本ﾃﾞｰﾀ)'!J222)/'TMR(基本ﾃﾞｰﾀ)'!J222*100</f>
        <v>0.4300609015369608</v>
      </c>
      <c r="K222" s="24">
        <f>('回帰TMR'!K222-'TMR(基本ﾃﾞｰﾀ)'!K222)/'TMR(基本ﾃﾞｰﾀ)'!K222*100</f>
        <v>-0.226585526792458</v>
      </c>
      <c r="L222" s="24">
        <f>('回帰TMR'!L222-'TMR(基本ﾃﾞｰﾀ)'!L222)/'TMR(基本ﾃﾞｰﾀ)'!L222*100</f>
        <v>-0.11376273344467684</v>
      </c>
      <c r="M222" s="24">
        <f>('回帰TMR'!M222-'TMR(基本ﾃﾞｰﾀ)'!M222)/'TMR(基本ﾃﾞｰﾀ)'!M222*100</f>
        <v>0.28089495864682146</v>
      </c>
    </row>
    <row r="223" spans="2:13" ht="14.25">
      <c r="B223" s="51">
        <v>23.6</v>
      </c>
      <c r="C223" s="24">
        <f>('回帰TMR'!C223-'TMR(基本ﾃﾞｰﾀ)'!C223)/'TMR(基本ﾃﾞｰﾀ)'!C223*100</f>
        <v>-0.1277171047722941</v>
      </c>
      <c r="D223" s="24">
        <f>('回帰TMR'!D223-'TMR(基本ﾃﾞｰﾀ)'!D223)/'TMR(基本ﾃﾞｰﾀ)'!D223*100</f>
        <v>0.18763478219512045</v>
      </c>
      <c r="E223" s="24">
        <f>('回帰TMR'!E223-'TMR(基本ﾃﾞｰﾀ)'!E223)/'TMR(基本ﾃﾞｰﾀ)'!E223*100</f>
        <v>0.0614456450646728</v>
      </c>
      <c r="F223" s="24">
        <f>('回帰TMR'!F223-'TMR(基本ﾃﾞｰﾀ)'!F223)/'TMR(基本ﾃﾞｰﾀ)'!F223*100</f>
        <v>-0.18571791826735976</v>
      </c>
      <c r="G223" s="24">
        <f>('回帰TMR'!G223-'TMR(基本ﾃﾞｰﾀ)'!G223)/'TMR(基本ﾃﾞｰﾀ)'!G223*100</f>
        <v>0.10835969849861211</v>
      </c>
      <c r="H223" s="24">
        <f>('回帰TMR'!H223-'TMR(基本ﾃﾞｰﾀ)'!H223)/'TMR(基本ﾃﾞｰﾀ)'!H223*100</f>
        <v>-0.7612385472931027</v>
      </c>
      <c r="I223" s="24">
        <f>('回帰TMR'!I223-'TMR(基本ﾃﾞｰﾀ)'!I223)/'TMR(基本ﾃﾞｰﾀ)'!I223*100</f>
        <v>-0.005859047047454661</v>
      </c>
      <c r="J223" s="24">
        <f>('回帰TMR'!J223-'TMR(基本ﾃﾞｰﾀ)'!J223)/'TMR(基本ﾃﾞｰﾀ)'!J223*100</f>
        <v>0.2599543364441436</v>
      </c>
      <c r="K223" s="24">
        <f>('回帰TMR'!K223-'TMR(基本ﾃﾞｰﾀ)'!K223)/'TMR(基本ﾃﾞｰﾀ)'!K223*100</f>
        <v>-0.016404114745134576</v>
      </c>
      <c r="L223" s="24">
        <f>('回帰TMR'!L223-'TMR(基本ﾃﾞｰﾀ)'!L223)/'TMR(基本ﾃﾞｰﾀ)'!L223*100</f>
        <v>0.002576968489341762</v>
      </c>
      <c r="M223" s="24">
        <f>('回帰TMR'!M223-'TMR(基本ﾃﾞｰﾀ)'!M223)/'TMR(基本ﾃﾞｰﾀ)'!M223*100</f>
        <v>0.20721256441733524</v>
      </c>
    </row>
    <row r="224" spans="2:13" ht="14.25">
      <c r="B224" s="51">
        <v>23.7</v>
      </c>
      <c r="C224" s="24">
        <f>('回帰TMR'!C224-'TMR(基本ﾃﾞｰﾀ)'!C224)/'TMR(基本ﾃﾞｰﾀ)'!C224*100</f>
        <v>-0.36521367266885</v>
      </c>
      <c r="D224" s="24">
        <f>('回帰TMR'!D224-'TMR(基本ﾃﾞｰﾀ)'!D224)/'TMR(基本ﾃﾞｰﾀ)'!D224*100</f>
        <v>-0.04536917731668866</v>
      </c>
      <c r="E224" s="24">
        <f>('回帰TMR'!E224-'TMR(基本ﾃﾞｰﾀ)'!E224)/'TMR(基本ﾃﾞｰﾀ)'!E224*100</f>
        <v>-0.035922339749619094</v>
      </c>
      <c r="F224" s="24">
        <f>('回帰TMR'!F224-'TMR(基本ﾃﾞｰﾀ)'!F224)/'TMR(基本ﾃﾞｰﾀ)'!F224*100</f>
        <v>0.11991545439831044</v>
      </c>
      <c r="G224" s="24">
        <f>('回帰TMR'!G224-'TMR(基本ﾃﾞｰﾀ)'!G224)/'TMR(基本ﾃﾞｰﾀ)'!G224*100</f>
        <v>0.4115312852756854</v>
      </c>
      <c r="H224" s="24">
        <f>('回帰TMR'!H224-'TMR(基本ﾃﾞｰﾀ)'!H224)/'TMR(基本ﾃﾞｰﾀ)'!H224*100</f>
        <v>-0.24591852498063743</v>
      </c>
      <c r="I224" s="24">
        <f>('回帰TMR'!I224-'TMR(基本ﾃﾞｰﾀ)'!I224)/'TMR(基本ﾃﾞｰﾀ)'!I224*100</f>
        <v>-0.15280653461052968</v>
      </c>
      <c r="J224" s="24">
        <f>('回帰TMR'!J224-'TMR(基本ﾃﾞｰﾀ)'!J224)/'TMR(基本ﾃﾞｰﾀ)'!J224*100</f>
        <v>0.2888695372671442</v>
      </c>
      <c r="K224" s="24">
        <f>('回帰TMR'!K224-'TMR(基本ﾃﾞｰﾀ)'!K224)/'TMR(基本ﾃﾞｰﾀ)'!K224*100</f>
        <v>-0.16122414744909683</v>
      </c>
      <c r="L224" s="24">
        <f>('回帰TMR'!L224-'TMR(基本ﾃﾞｰﾀ)'!L224)/'TMR(基本ﾃﾞｰﾀ)'!L224*100</f>
        <v>-0.04036892761760725</v>
      </c>
      <c r="M224" s="24">
        <f>('回帰TMR'!M224-'TMR(基本ﾃﾞｰﾀ)'!M224)/'TMR(基本ﾃﾞｰﾀ)'!M224*100</f>
        <v>0.3571934898171112</v>
      </c>
    </row>
    <row r="225" spans="2:13" ht="14.25">
      <c r="B225" s="51">
        <v>23.8</v>
      </c>
      <c r="C225" s="24">
        <f>('回帰TMR'!C225-'TMR(基本ﾃﾞｰﾀ)'!C225)/'TMR(基本ﾃﾞｰﾀ)'!C225*100</f>
        <v>0.1465285525474432</v>
      </c>
      <c r="D225" s="24">
        <f>('回帰TMR'!D225-'TMR(基本ﾃﾞｰﾀ)'!D225)/'TMR(基本ﾃﾞｰﾀ)'!D225*100</f>
        <v>0.029067389383028098</v>
      </c>
      <c r="E225" s="24">
        <f>('回帰TMR'!E225-'TMR(基本ﾃﾞｰﾀ)'!E225)/'TMR(基本ﾃﾞｰﾀ)'!E225*100</f>
        <v>-0.03919092380583361</v>
      </c>
      <c r="F225" s="24">
        <f>('回帰TMR'!F225-'TMR(基本ﾃﾞｰﾀ)'!F225)/'TMR(基本ﾃﾞｰﾀ)'!F225*100</f>
        <v>-0.10270579203139864</v>
      </c>
      <c r="G225" s="24">
        <f>('回帰TMR'!G225-'TMR(基本ﾃﾞｰﾀ)'!G225)/'TMR(基本ﾃﾞｰﾀ)'!G225*100</f>
        <v>0.1936822467955191</v>
      </c>
      <c r="H225" s="24">
        <f>('回帰TMR'!H225-'TMR(基本ﾃﾞｰﾀ)'!H225)/'TMR(基本ﾃﾞｰﾀ)'!H225*100</f>
        <v>-0.6632483248671148</v>
      </c>
      <c r="I225" s="24">
        <f>('回帰TMR'!I225-'TMR(基本ﾃﾞｰﾀ)'!I225)/'TMR(基本ﾃﾞｰﾀ)'!I225*100</f>
        <v>0.39605632123980566</v>
      </c>
      <c r="J225" s="24">
        <f>('回帰TMR'!J225-'TMR(基本ﾃﾞｰﾀ)'!J225)/'TMR(基本ﾃﾞｰﾀ)'!J225*100</f>
        <v>0.11886429274083331</v>
      </c>
      <c r="K225" s="24">
        <f>('回帰TMR'!K225-'TMR(基本ﾃﾞｰﾀ)'!K225)/'TMR(基本ﾃﾞｰﾀ)'!K225*100</f>
        <v>0.05146623092756789</v>
      </c>
      <c r="L225" s="24">
        <f>('回帰TMR'!L225-'TMR(基本ﾃﾞｰﾀ)'!L225)/'TMR(基本ﾃﾞｰﾀ)'!L225*100</f>
        <v>-0.06701671964566594</v>
      </c>
      <c r="M225" s="24">
        <f>('回帰TMR'!M225-'TMR(基本ﾃﾞｰﾀ)'!M225)/'TMR(基本ﾃﾞｰﾀ)'!M225*100</f>
        <v>0.17207062051054875</v>
      </c>
    </row>
    <row r="226" spans="2:13" ht="14.25">
      <c r="B226" s="51">
        <v>23.9</v>
      </c>
      <c r="C226" s="24">
        <f>('回帰TMR'!C226-'TMR(基本ﾃﾞｰﾀ)'!C226)/'TMR(基本ﾃﾞｰﾀ)'!C226*100</f>
        <v>-0.011047630748836903</v>
      </c>
      <c r="D226" s="24">
        <f>('回帰TMR'!D226-'TMR(基本ﾃﾞｰﾀ)'!D226)/'TMR(基本ﾃﾞｰﾀ)'!D226*100</f>
        <v>0.0859958016508354</v>
      </c>
      <c r="E226" s="24">
        <f>('回帰TMR'!E226-'TMR(基本ﾃﾞｰﾀ)'!E226)/'TMR(基本ﾃﾞｰﾀ)'!E226*100</f>
        <v>-0.041413730286682174</v>
      </c>
      <c r="F226" s="24">
        <f>('回帰TMR'!F226-'TMR(基本ﾃﾞｰﾀ)'!F226)/'TMR(基本ﾃﾞｰﾀ)'!F226*100</f>
        <v>-0.3248557459294271</v>
      </c>
      <c r="G226" s="24">
        <f>('回帰TMR'!G226-'TMR(基本ﾃﾞｰﾀ)'!G226)/'TMR(基本ﾃﾞｰﾀ)'!G226*100</f>
        <v>-0.023765775846304033</v>
      </c>
      <c r="H226" s="24">
        <f>('回帰TMR'!H226-'TMR(基本ﾃﾞｰﾀ)'!H226)/'TMR(基本ﾃﾞｰﾀ)'!H226*100</f>
        <v>-0.8894897125422491</v>
      </c>
      <c r="I226" s="24">
        <f>('回帰TMR'!I226-'TMR(基本ﾃﾞｰﾀ)'!I226)/'TMR(基本ﾃﾞｰﾀ)'!I226*100</f>
        <v>0.061850189385105774</v>
      </c>
      <c r="J226" s="24">
        <f>('回帰TMR'!J226-'TMR(基本ﾃﾞｰﾀ)'!J226)/'TMR(基本ﾃﾞｰﾀ)'!J226*100</f>
        <v>0.13181480956054337</v>
      </c>
      <c r="K226" s="24">
        <f>('回帰TMR'!K226-'TMR(基本ﾃﾞｰﾀ)'!K226)/'TMR(基本ﾃﾞｰﾀ)'!K226*100</f>
        <v>-0.3047618548552742</v>
      </c>
      <c r="L226" s="24">
        <f>('回帰TMR'!L226-'TMR(基本ﾃﾞｰﾀ)'!L226)/'TMR(基本ﾃﾞｰﾀ)'!L226*100</f>
        <v>-0.17381604606841328</v>
      </c>
      <c r="M226" s="24">
        <f>('回帰TMR'!M226-'TMR(基本ﾃﾞｰﾀ)'!M226)/'TMR(基本ﾃﾞｰﾀ)'!M226*100</f>
        <v>0.21114186462674348</v>
      </c>
    </row>
    <row r="227" spans="2:13" ht="14.25">
      <c r="B227" s="51">
        <v>24</v>
      </c>
      <c r="C227" s="24">
        <f>('回帰TMR'!C227-'TMR(基本ﾃﾞｰﾀ)'!C227)/'TMR(基本ﾃﾞｰﾀ)'!C227*100</f>
        <v>-0.24726319843985392</v>
      </c>
      <c r="D227" s="24">
        <f>('回帰TMR'!D227-'TMR(基本ﾃﾞｰﾀ)'!D227)/'TMR(基本ﾃﾞｰﾀ)'!D227*100</f>
        <v>-0.261446090457932</v>
      </c>
      <c r="E227" s="24">
        <f>('回帰TMR'!E227-'TMR(基本ﾃﾞｰﾀ)'!E227)/'TMR(基本ﾃﾞｰﾀ)'!E227*100</f>
        <v>-0.2870311435774173</v>
      </c>
      <c r="F227" s="24">
        <f>('回帰TMR'!F227-'TMR(基本ﾃﾞｰﾀ)'!F227)/'TMR(基本ﾃﾞｰﾀ)'!F227*100</f>
        <v>0.24426929075432854</v>
      </c>
      <c r="G227" s="24">
        <f>('回帰TMR'!G227-'TMR(基本ﾃﾞｰﾀ)'!G227)/'TMR(基本ﾃﾞｰﾀ)'!G227*100</f>
        <v>0.10227568226377874</v>
      </c>
      <c r="H227" s="24">
        <f>('回帰TMR'!H227-'TMR(基本ﾃﾞｰﾀ)'!H227)/'TMR(基本ﾃﾞｰﾀ)'!H227*100</f>
        <v>-0.3337309947164418</v>
      </c>
      <c r="I227" s="24">
        <f>('回帰TMR'!I227-'TMR(基本ﾃﾞｰﾀ)'!I227)/'TMR(基本ﾃﾞｰﾀ)'!I227*100</f>
        <v>0.4803820921635626</v>
      </c>
      <c r="J227" s="24">
        <f>('回帰TMR'!J227-'TMR(基本ﾃﾞｰﾀ)'!J227)/'TMR(基本ﾃﾞｰﾀ)'!J227*100</f>
        <v>0.19549760937937</v>
      </c>
      <c r="K227" s="24">
        <f>('回帰TMR'!K227-'TMR(基本ﾃﾞｰﾀ)'!K227)/'TMR(基本ﾃﾞｰﾀ)'!K227*100</f>
        <v>-0.0582915655060226</v>
      </c>
      <c r="L227" s="24">
        <f>('回帰TMR'!L227-'TMR(基本ﾃﾞｰﾀ)'!L227)/'TMR(基本ﾃﾞｰﾀ)'!L227*100</f>
        <v>-0.20002787128284524</v>
      </c>
      <c r="M227" s="24">
        <f>('回帰TMR'!M227-'TMR(基本ﾃﾞｰﾀ)'!M227)/'TMR(基本ﾃﾞｰﾀ)'!M227*100</f>
        <v>0.13837480995709026</v>
      </c>
    </row>
    <row r="228" spans="2:13" ht="14.25">
      <c r="B228" s="51">
        <v>24.1</v>
      </c>
      <c r="C228" s="24">
        <f>('回帰TMR'!C228-'TMR(基本ﾃﾞｰﾀ)'!C228)/'TMR(基本ﾃﾞｰﾀ)'!C228*100</f>
        <v>-0.1048228192984818</v>
      </c>
      <c r="D228" s="24">
        <f>('回帰TMR'!D228-'TMR(基本ﾃﾞｰﾀ)'!D228)/'TMR(基本ﾃﾞｰﾀ)'!D228*100</f>
        <v>-0.02851443292657764</v>
      </c>
      <c r="E228" s="24">
        <f>('回帰TMR'!E228-'TMR(基本ﾃﾞｰﾀ)'!E228)/'TMR(基本ﾃﾞｰﾀ)'!E228*100</f>
        <v>-0.3066726390408959</v>
      </c>
      <c r="F228" s="24">
        <f>('回帰TMR'!F228-'TMR(基本ﾃﾞｰﾀ)'!F228)/'TMR(基本ﾃﾞｰﾀ)'!F228*100</f>
        <v>0.0407929735060023</v>
      </c>
      <c r="G228" s="24">
        <f>('回帰TMR'!G228-'TMR(基本ﾃﾞｰﾀ)'!G228)/'TMR(基本ﾃﾞｰﾀ)'!G228*100</f>
        <v>-0.09656466120166254</v>
      </c>
      <c r="H228" s="24">
        <f>('回帰TMR'!H228-'TMR(基本ﾃﾞｰﾀ)'!H228)/'TMR(基本ﾃﾞｰﾀ)'!H228*100</f>
        <v>-0.29737749842695427</v>
      </c>
      <c r="I228" s="24">
        <f>('回帰TMR'!I228-'TMR(基本ﾃﾞｰﾀ)'!I228)/'TMR(基本ﾃﾞｰﾀ)'!I228*100</f>
        <v>-0.04322978661436463</v>
      </c>
      <c r="J228" s="24">
        <f>('回帰TMR'!J228-'TMR(基本ﾃﾞｰﾀ)'!J228)/'TMR(基本ﾃﾞｰﾀ)'!J228*100</f>
        <v>0.24336260755551892</v>
      </c>
      <c r="K228" s="24">
        <f>('回帰TMR'!K228-'TMR(基本ﾃﾞｰﾀ)'!K228)/'TMR(基本ﾃﾞｰﾀ)'!K228*100</f>
        <v>-0.006217924696979141</v>
      </c>
      <c r="L228" s="24">
        <f>('回帰TMR'!L228-'TMR(基本ﾃﾞｰﾀ)'!L228)/'TMR(基本ﾃﾞｰﾀ)'!L228*100</f>
        <v>-0.14512378796607817</v>
      </c>
      <c r="M228" s="24">
        <f>('回帰TMR'!M228-'TMR(基本ﾃﾞｰﾀ)'!M228)/'TMR(基本ﾃﾞｰﾀ)'!M228*100</f>
        <v>0.08187137786650929</v>
      </c>
    </row>
    <row r="229" spans="2:13" ht="14.25">
      <c r="B229" s="51">
        <v>24.2</v>
      </c>
      <c r="C229" s="24">
        <f>('回帰TMR'!C229-'TMR(基本ﾃﾞｰﾀ)'!C229)/'TMR(基本ﾃﾞｰﾀ)'!C229*100</f>
        <v>-0.7763520513798093</v>
      </c>
      <c r="D229" s="24">
        <f>('回帰TMR'!D229-'TMR(基本ﾃﾞｰﾀ)'!D229)/'TMR(基本ﾃﾞｰﾀ)'!D229*100</f>
        <v>-0.006385632650159162</v>
      </c>
      <c r="E229" s="24">
        <f>('回帰TMR'!E229-'TMR(基本ﾃﾞｰﾀ)'!E229)/'TMR(基本ﾃﾞｰﾀ)'!E229*100</f>
        <v>-0.02234711111733894</v>
      </c>
      <c r="F229" s="24">
        <f>('回帰TMR'!F229-'TMR(基本ﾃﾞｰﾀ)'!F229)/'TMR(基本ﾃﾞｰﾀ)'!F229*100</f>
        <v>0.11626313320262849</v>
      </c>
      <c r="G229" s="24">
        <f>('回帰TMR'!G229-'TMR(基本ﾃﾞｰﾀ)'!G229)/'TMR(基本ﾃﾞｰﾀ)'!G229*100</f>
        <v>0.39731285989075654</v>
      </c>
      <c r="H229" s="24">
        <f>('回帰TMR'!H229-'TMR(基本ﾃﾞｰﾀ)'!H229)/'TMR(基本ﾃﾞｰﾀ)'!H229*100</f>
        <v>-0.4887943247431953</v>
      </c>
      <c r="I229" s="24">
        <f>('回帰TMR'!I229-'TMR(基本ﾃﾞｰﾀ)'!I229)/'TMR(基本ﾃﾞｰﾀ)'!I229*100</f>
        <v>0.205352231429995</v>
      </c>
      <c r="J229" s="24">
        <f>('回帰TMR'!J229-'TMR(基本ﾃﾞｰﾀ)'!J229)/'TMR(基本ﾃﾞｰﾀ)'!J229*100</f>
        <v>0.29207942845465185</v>
      </c>
      <c r="K229" s="24">
        <f>('回帰TMR'!K229-'TMR(基本ﾃﾞｰﾀ)'!K229)/'TMR(基本ﾃﾞｰﾀ)'!K229*100</f>
        <v>-0.15076311761191263</v>
      </c>
      <c r="L229" s="24">
        <f>('回帰TMR'!L229-'TMR(基本ﾃﾞｰﾀ)'!L229)/'TMR(基本ﾃﾞｰﾀ)'!L229*100</f>
        <v>-0.1867302365027049</v>
      </c>
      <c r="M229" s="24">
        <f>('回帰TMR'!M229-'TMR(基本ﾃﾞｰﾀ)'!M229)/'TMR(基本ﾃﾞｰﾀ)'!M229*100</f>
        <v>0.12234093877841992</v>
      </c>
    </row>
    <row r="230" spans="2:13" ht="14.25">
      <c r="B230" s="51">
        <v>24.3</v>
      </c>
      <c r="C230" s="24">
        <f>('回帰TMR'!C230-'TMR(基本ﾃﾞｰﾀ)'!C230)/'TMR(基本ﾃﾞｰﾀ)'!C230*100</f>
        <v>-0.07321103593243589</v>
      </c>
      <c r="D230" s="24">
        <f>('回帰TMR'!D230-'TMR(基本ﾃﾞｰﾀ)'!D230)/'TMR(基本ﾃﾞｰﾀ)'!D230*100</f>
        <v>-0.09997792731634206</v>
      </c>
      <c r="E230" s="24">
        <f>('回帰TMR'!E230-'TMR(基本ﾃﾞｰﾀ)'!E230)/'TMR(基本ﾃﾞｰﾀ)'!E230*100</f>
        <v>-0.019834640172978226</v>
      </c>
      <c r="F230" s="24">
        <f>('回帰TMR'!F230-'TMR(基本ﾃﾞｰﾀ)'!F230)/'TMR(基本ﾃﾞｰﾀ)'!F230*100</f>
        <v>-0.10490245447458749</v>
      </c>
      <c r="G230" s="24">
        <f>('回帰TMR'!G230-'TMR(基本ﾃﾞｰﾀ)'!G230)/'TMR(基本ﾃﾞｰﾀ)'!G230*100</f>
        <v>-0.03883285260818503</v>
      </c>
      <c r="H230" s="24">
        <f>('回帰TMR'!H230-'TMR(基本ﾃﾞｰﾀ)'!H230)/'TMR(基本ﾃﾞｰﾀ)'!H230*100</f>
        <v>-0.43353010883820403</v>
      </c>
      <c r="I230" s="24">
        <f>('回帰TMR'!I230-'TMR(基本ﾃﾞｰﾀ)'!I230)/'TMR(基本ﾃﾞｰﾀ)'!I230*100</f>
        <v>0.24939256424567918</v>
      </c>
      <c r="J230" s="24">
        <f>('回帰TMR'!J230-'TMR(基本ﾃﾞｰﾀ)'!J230)/'TMR(基本ﾃﾞｰﾀ)'!J230*100</f>
        <v>0.3416628379851972</v>
      </c>
      <c r="K230" s="24">
        <f>('回帰TMR'!K230-'TMR(基本ﾃﾞｰﾀ)'!K230)/'TMR(基本ﾃﾞｰﾀ)'!K230*100</f>
        <v>-0.08133091081772131</v>
      </c>
      <c r="L230" s="24">
        <f>('回帰TMR'!L230-'TMR(基本ﾃﾞｰﾀ)'!L230)/'TMR(基本ﾃﾞｰﾀ)'!L230*100</f>
        <v>-0.1305753686758079</v>
      </c>
      <c r="M230" s="24">
        <f>('回帰TMR'!M230-'TMR(基本ﾃﾞｰﾀ)'!M230)/'TMR(基本ﾃﾞｰﾀ)'!M230*100</f>
        <v>0.2932666322542607</v>
      </c>
    </row>
    <row r="231" spans="2:13" ht="14.25">
      <c r="B231" s="51">
        <v>24.4</v>
      </c>
      <c r="C231" s="24">
        <f>('回帰TMR'!C231-'TMR(基本ﾃﾞｰﾀ)'!C231)/'TMR(基本ﾃﾞｰﾀ)'!C231*100</f>
        <v>-0.16574651579228458</v>
      </c>
      <c r="D231" s="24">
        <f>('回帰TMR'!D231-'TMR(基本ﾃﾞｰﾀ)'!D231)/'TMR(基本ﾃﾞｰﾀ)'!D231*100</f>
        <v>0.022964550976696762</v>
      </c>
      <c r="E231" s="24">
        <f>('回帰TMR'!E231-'TMR(基本ﾃﾞｰﾀ)'!E231)/'TMR(基本ﾃﾞｰﾀ)'!E231*100</f>
        <v>-0.11153440427237561</v>
      </c>
      <c r="F231" s="24">
        <f>('回帰TMR'!F231-'TMR(基本ﾃﾞｰﾀ)'!F231)/'TMR(基本ﾃﾞｰﾀ)'!F231*100</f>
        <v>0.23486056042342668</v>
      </c>
      <c r="G231" s="24">
        <f>('回帰TMR'!G231-'TMR(基本ﾃﾞｰﾀ)'!G231)/'TMR(基本ﾃﾞｰﾀ)'!G231*100</f>
        <v>0.29497289985967584</v>
      </c>
      <c r="H231" s="24">
        <f>('回帰TMR'!H231-'TMR(基本ﾃﾞｰﾀ)'!H231)/'TMR(基本ﾃﾞｰﾀ)'!H231*100</f>
        <v>-0.6419955572911242</v>
      </c>
      <c r="I231" s="24">
        <f>('回帰TMR'!I231-'TMR(基本ﾃﾞｰﾀ)'!I231)/'TMR(基本ﾃﾞｰﾀ)'!I231*100</f>
        <v>0.2596989039059594</v>
      </c>
      <c r="J231" s="24">
        <f>('回帰TMR'!J231-'TMR(基本ﾃﾞｰﾀ)'!J231)/'TMR(基本ﾃﾞｰﾀ)'!J231*100</f>
        <v>0.15495464434329553</v>
      </c>
      <c r="K231" s="24">
        <f>('回帰TMR'!K231-'TMR(基本ﾃﾞｰﾀ)'!K231)/'TMR(基本ﾃﾞｰﾀ)'!K231*100</f>
        <v>-0.27515400590580597</v>
      </c>
      <c r="L231" s="24">
        <f>('回帰TMR'!L231-'TMR(基本ﾃﾞｰﾀ)'!L231)/'TMR(基本ﾃﾞｰﾀ)'!L231*100</f>
        <v>-0.15516482400895873</v>
      </c>
      <c r="M231" s="24">
        <f>('回帰TMR'!M231-'TMR(基本ﾃﾞｰﾀ)'!M231)/'TMR(基本ﾃﾞｰﾀ)'!M231*100</f>
        <v>0.2380032073621791</v>
      </c>
    </row>
    <row r="232" spans="2:13" ht="14.25">
      <c r="B232" s="51">
        <v>24.5</v>
      </c>
      <c r="C232" s="24">
        <f>('回帰TMR'!C232-'TMR(基本ﾃﾞｰﾀ)'!C232)/'TMR(基本ﾃﾞｰﾀ)'!C232*100</f>
        <v>0.08722338720746525</v>
      </c>
      <c r="D232" s="24">
        <f>('回帰TMR'!D232-'TMR(基本ﾃﾞｰﾀ)'!D232)/'TMR(基本ﾃﾞｰﾀ)'!D232*100</f>
        <v>-0.3037794961796844</v>
      </c>
      <c r="E232" s="24">
        <f>('回帰TMR'!E232-'TMR(基本ﾃﾞｰﾀ)'!E232)/'TMR(基本ﾃﾞｰﾀ)'!E232*100</f>
        <v>-0.5452413392990682</v>
      </c>
      <c r="F232" s="24">
        <f>('回帰TMR'!F232-'TMR(基本ﾃﾞｰﾀ)'!F232)/'TMR(基本ﾃﾞｰﾀ)'!F232*100</f>
        <v>0.014415880237075119</v>
      </c>
      <c r="G232" s="24">
        <f>('回帰TMR'!G232-'TMR(基本ﾃﾞｰﾀ)'!G232)/'TMR(基本ﾃﾞｰﾀ)'!G232*100</f>
        <v>-0.14139024967568967</v>
      </c>
      <c r="H232" s="24">
        <f>('回帰TMR'!H232-'TMR(基本ﾃﾞｰﾀ)'!H232)/'TMR(基本ﾃﾞｰﾀ)'!H232*100</f>
        <v>-0.585296238726858</v>
      </c>
      <c r="I232" s="24">
        <f>('回帰TMR'!I232-'TMR(基本ﾃﾞｰﾀ)'!I232)/'TMR(基本ﾃﾞｰﾀ)'!I232*100</f>
        <v>0.06232759903288624</v>
      </c>
      <c r="J232" s="24">
        <f>('回帰TMR'!J232-'TMR(基本ﾃﾞｰﾀ)'!J232)/'TMR(基本ﾃﾞｰﾀ)'!J232*100</f>
        <v>-0.03157966363490233</v>
      </c>
      <c r="K232" s="24">
        <f>('回帰TMR'!K232-'TMR(基本ﾃﾞｰﾀ)'!K232)/'TMR(基本ﾃﾞｰﾀ)'!K232*100</f>
        <v>-0.05582372520979772</v>
      </c>
      <c r="L232" s="24">
        <f>('回帰TMR'!L232-'TMR(基本ﾃﾞｰﾀ)'!L232)/'TMR(基本ﾃﾞｰﾀ)'!L232*100</f>
        <v>-0.1630674315288921</v>
      </c>
      <c r="M232" s="24">
        <f>('回帰TMR'!M232-'TMR(基本ﾃﾞｰﾀ)'!M232)/'TMR(基本ﾃﾞｰﾀ)'!M232*100</f>
        <v>0.052880052833742794</v>
      </c>
    </row>
    <row r="233" spans="2:13" ht="14.25">
      <c r="B233" s="51">
        <v>24.6</v>
      </c>
      <c r="C233" s="24">
        <f>('回帰TMR'!C233-'TMR(基本ﾃﾞｰﾀ)'!C233)/'TMR(基本ﾃﾞｰﾀ)'!C233*100</f>
        <v>-0.347094395968543</v>
      </c>
      <c r="D233" s="24">
        <f>('回帰TMR'!D233-'TMR(基本ﾃﾞｰﾀ)'!D233)/'TMR(基本ﾃﾞｰﾀ)'!D233*100</f>
        <v>-0.1584192375435236</v>
      </c>
      <c r="E233" s="24">
        <f>('回帰TMR'!E233-'TMR(基本ﾃﾞｰﾀ)'!E233)/'TMR(基本ﾃﾞｰﾀ)'!E233*100</f>
        <v>-0.023502799594030465</v>
      </c>
      <c r="F233" s="24">
        <f>('回帰TMR'!F233-'TMR(基本ﾃﾞｰﾀ)'!F233)/'TMR(基本ﾃﾞｰﾀ)'!F233*100</f>
        <v>0.09545381339225842</v>
      </c>
      <c r="G233" s="24">
        <f>('回帰TMR'!G233-'TMR(基本ﾃﾞｰﾀ)'!G233)/'TMR(基本ﾃﾞｰﾀ)'!G233*100</f>
        <v>0.1587231022979582</v>
      </c>
      <c r="H233" s="24">
        <f>('回帰TMR'!H233-'TMR(基本ﾃﾞｰﾀ)'!H233)/'TMR(基本ﾃﾞｰﾀ)'!H233*100</f>
        <v>-0.5272638499165868</v>
      </c>
      <c r="I233" s="24">
        <f>('回帰TMR'!I233-'TMR(基本ﾃﾞｰﾀ)'!I233)/'TMR(基本ﾃﾞｰﾀ)'!I233*100</f>
        <v>0.05608978702621965</v>
      </c>
      <c r="J233" s="24">
        <f>('回帰TMR'!J233-'TMR(基本ﾃﾞｰﾀ)'!J233)/'TMR(基本ﾃﾞｰﾀ)'!J233*100</f>
        <v>-0.21793253015301461</v>
      </c>
      <c r="K233" s="24">
        <f>('回帰TMR'!K233-'TMR(基本ﾃﾞｰﾀ)'!K233)/'TMR(基本ﾃﾞｰﾀ)'!K233*100</f>
        <v>-0.03390647332592672</v>
      </c>
      <c r="L233" s="24">
        <f>('回帰TMR'!L233-'TMR(基本ﾃﾞｰﾀ)'!L233)/'TMR(基本ﾃﾞｰﾀ)'!L233*100</f>
        <v>0.05937163733320371</v>
      </c>
      <c r="M233" s="24">
        <f>('回帰TMR'!M233-'TMR(基本ﾃﾞｰﾀ)'!M233)/'TMR(基本ﾃﾞｰﾀ)'!M233*100</f>
        <v>0.25896787888820044</v>
      </c>
    </row>
    <row r="234" spans="2:13" ht="14.25">
      <c r="B234" s="51">
        <v>24.7</v>
      </c>
      <c r="C234" s="24">
        <f>('回帰TMR'!C234-'TMR(基本ﾃﾞｰﾀ)'!C234)/'TMR(基本ﾃﾞｰﾀ)'!C234*100</f>
        <v>-0.19211549814934736</v>
      </c>
      <c r="D234" s="24">
        <f>('回帰TMR'!D234-'TMR(基本ﾃﾞｰﾀ)'!D234)/'TMR(基本ﾃﾞｰﾀ)'!D234*100</f>
        <v>-0.009983682222753764</v>
      </c>
      <c r="E234" s="24">
        <f>('回帰TMR'!E234-'TMR(基本ﾃﾞｰﾀ)'!E234)/'TMR(基本ﾃﾞｰﾀ)'!E234*100</f>
        <v>-0.22752656269506996</v>
      </c>
      <c r="F234" s="24">
        <f>('回帰TMR'!F234-'TMR(基本ﾃﾞｰﾀ)'!F234)/'TMR(基本ﾃﾞｰﾀ)'!F234*100</f>
        <v>-0.10497869526659488</v>
      </c>
      <c r="G234" s="24">
        <f>('回帰TMR'!G234-'TMR(基本ﾃﾞｰﾀ)'!G234)/'TMR(基本ﾃﾞｰﾀ)'!G234*100</f>
        <v>-0.05629931321160893</v>
      </c>
      <c r="H234" s="24">
        <f>('回帰TMR'!H234-'TMR(基本ﾃﾞｰﾀ)'!H234)/'TMR(基本ﾃﾞｰﾀ)'!H234*100</f>
        <v>-0.467859912338261</v>
      </c>
      <c r="I234" s="24">
        <f>('回帰TMR'!I234-'TMR(基本ﾃﾞｰﾀ)'!I234)/'TMR(基本ﾃﾞｰﾀ)'!I234*100</f>
        <v>0.17271143391894528</v>
      </c>
      <c r="J234" s="24">
        <f>('回帰TMR'!J234-'TMR(基本ﾃﾞｰﾀ)'!J234)/'TMR(基本ﾃﾞｰﾀ)'!J234*100</f>
        <v>0.08719176919797483</v>
      </c>
      <c r="K234" s="24">
        <f>('回帰TMR'!K234-'TMR(基本ﾃﾞｰﾀ)'!K234)/'TMR(基本ﾃﾞｰﾀ)'!K234*100</f>
        <v>-0.1280921336508373</v>
      </c>
      <c r="L234" s="24">
        <f>('回帰TMR'!L234-'TMR(基本ﾃﾞｰﾀ)'!L234)/'TMR(基本ﾃﾞｰﾀ)'!L234*100</f>
        <v>-0.12825972539985994</v>
      </c>
      <c r="M234" s="24">
        <f>('回帰TMR'!M234-'TMR(基本ﾃﾞｰﾀ)'!M234)/'TMR(基本ﾃﾞｰﾀ)'!M234*100</f>
        <v>0.07387167626828939</v>
      </c>
    </row>
    <row r="235" spans="2:13" ht="14.25">
      <c r="B235" s="51">
        <v>24.8</v>
      </c>
      <c r="C235" s="24">
        <f>('回帰TMR'!C235-'TMR(基本ﾃﾞｰﾀ)'!C235)/'TMR(基本ﾃﾞｰﾀ)'!C235*100</f>
        <v>-0.7052076006753207</v>
      </c>
      <c r="D235" s="24">
        <f>('回帰TMR'!D235-'TMR(基本ﾃﾞｰﾀ)'!D235)/'TMR(基本ﾃﾞｰﾀ)'!D235*100</f>
        <v>-0.2757874150231782</v>
      </c>
      <c r="E235" s="24">
        <f>('回帰TMR'!E235-'TMR(基本ﾃﾞｰﾀ)'!E235)/'TMR(基本ﾃﾞｰﾀ)'!E235*100</f>
        <v>-0.14144755509274004</v>
      </c>
      <c r="F235" s="24">
        <f>('回帰TMR'!F235-'TMR(基本ﾃﾞｰﾀ)'!F235)/'TMR(基本ﾃﾞｰﾀ)'!F235*100</f>
        <v>-0.04033562165968004</v>
      </c>
      <c r="G235" s="24">
        <f>('回帰TMR'!G235-'TMR(基本ﾃﾞｰﾀ)'!G235)/'TMR(基本ﾃﾞｰﾀ)'!G235*100</f>
        <v>0.24887847578710628</v>
      </c>
      <c r="H235" s="24">
        <f>('回帰TMR'!H235-'TMR(基本ﾃﾞｰﾀ)'!H235)/'TMR(基本ﾃﾞｰﾀ)'!H235*100</f>
        <v>-0.40704446798828575</v>
      </c>
      <c r="I235" s="24">
        <f>('回帰TMR'!I235-'TMR(基本ﾃﾞｰﾀ)'!I235)/'TMR(基本ﾃﾞｰﾀ)'!I235*100</f>
        <v>0.02818150657314891</v>
      </c>
      <c r="J235" s="24">
        <f>('回帰TMR'!J235-'TMR(基本ﾃﾞｰﾀ)'!J235)/'TMR(基本ﾃﾞｰﾀ)'!J235*100</f>
        <v>0.15661551347442243</v>
      </c>
      <c r="K235" s="24">
        <f>('回帰TMR'!K235-'TMR(基本ﾃﾞｰﾀ)'!K235)/'TMR(基本ﾃﾞｰﾀ)'!K235*100</f>
        <v>0.1460007510160716</v>
      </c>
      <c r="L235" s="24">
        <f>('回帰TMR'!L235-'TMR(基本ﾃﾞｰﾀ)'!L235)/'TMR(基本ﾃﾞｰﾀ)'!L235*100</f>
        <v>-0.11821843919693059</v>
      </c>
      <c r="M235" s="24">
        <f>('回帰TMR'!M235-'TMR(基本ﾃﾞｰﾀ)'!M235)/'TMR(基本ﾃﾞｰﾀ)'!M235*100</f>
        <v>0.003389618010415891</v>
      </c>
    </row>
    <row r="236" spans="2:13" ht="14.25">
      <c r="B236" s="51">
        <v>24.9</v>
      </c>
      <c r="C236" s="24">
        <f>('回帰TMR'!C236-'TMR(基本ﾃﾞｰﾀ)'!C236)/'TMR(基本ﾃﾞｰﾀ)'!C236*100</f>
        <v>-0.056752444118183164</v>
      </c>
      <c r="D236" s="24">
        <f>('回帰TMR'!D236-'TMR(基本ﾃﾞｰﾀ)'!D236)/'TMR(基本ﾃﾞｰﾀ)'!D236*100</f>
        <v>-0.12360381137727376</v>
      </c>
      <c r="E236" s="24">
        <f>('回帰TMR'!E236-'TMR(基本ﾃﾞｰﾀ)'!E236)/'TMR(基本ﾃﾞｰﾀ)'!E236*100</f>
        <v>-0.40166436148356394</v>
      </c>
      <c r="F236" s="24">
        <f>('回帰TMR'!F236-'TMR(基本ﾃﾞｰﾀ)'!F236)/'TMR(基本ﾃﾞｰﾀ)'!F236*100</f>
        <v>-0.5222637694733814</v>
      </c>
      <c r="G236" s="24">
        <f>('回帰TMR'!G236-'TMR(基本ﾃﾞｰﾀ)'!G236)/'TMR(基本ﾃﾞｰﾀ)'!G236*100</f>
        <v>0.2026883993901832</v>
      </c>
      <c r="H236" s="24">
        <f>('回帰TMR'!H236-'TMR(基本ﾃﾞｰﾀ)'!H236)/'TMR(基本ﾃﾞｰﾀ)'!H236*100</f>
        <v>-0.8642801713500132</v>
      </c>
      <c r="I236" s="24">
        <f>('回帰TMR'!I236-'TMR(基本ﾃﾞｰﾀ)'!I236)/'TMR(基本ﾃﾞｰﾀ)'!I236*100</f>
        <v>0.3052436603980435</v>
      </c>
      <c r="J236" s="24">
        <f>('回帰TMR'!J236-'TMR(基本ﾃﾞｰﾀ)'!J236)/'TMR(基本ﾃﾞｰﾀ)'!J236*100</f>
        <v>0.20996124434666838</v>
      </c>
      <c r="K236" s="24">
        <f>('回帰TMR'!K236-'TMR(基本ﾃﾞｰﾀ)'!K236)/'TMR(基本ﾃﾞｰﾀ)'!K236*100</f>
        <v>0.01885910578740353</v>
      </c>
      <c r="L236" s="24">
        <f>('回帰TMR'!L236-'TMR(基本ﾃﾞｰﾀ)'!L236)/'TMR(基本ﾃﾞｰﾀ)'!L236*100</f>
        <v>-0.1406881330125912</v>
      </c>
      <c r="M236" s="24">
        <f>('回帰TMR'!M236-'TMR(基本ﾃﾞｰﾀ)'!M236)/'TMR(基本ﾃﾞｰﾀ)'!M236*100</f>
        <v>0.06438619013957603</v>
      </c>
    </row>
    <row r="237" spans="2:13" ht="14.25">
      <c r="B237" s="51">
        <v>25</v>
      </c>
      <c r="C237" s="24">
        <f>('回帰TMR'!C237-'TMR(基本ﾃﾞｰﾀ)'!C237)/'TMR(基本ﾃﾞｰﾀ)'!C237*100</f>
        <v>-0.3247099427001248</v>
      </c>
      <c r="D237" s="24">
        <f>('回帰TMR'!D237-'TMR(基本ﾃﾞｰﾀ)'!D237)/'TMR(基本ﾃﾞｰﾀ)'!D237*100</f>
        <v>-0.38742872361546765</v>
      </c>
      <c r="E237" s="24">
        <f>('回帰TMR'!E237-'TMR(基本ﾃﾞｰﾀ)'!E237)/'TMR(基本ﾃﾞｰﾀ)'!E237*100</f>
        <v>-0.2545048621690568</v>
      </c>
      <c r="F237" s="24">
        <f>('回帰TMR'!F237-'TMR(基本ﾃﾞｰﾀ)'!F237)/'TMR(基本ﾃﾞｰﾀ)'!F237*100</f>
        <v>-0.15310013937581218</v>
      </c>
      <c r="G237" s="24">
        <f>('回帰TMR'!G237-'TMR(基本ﾃﾞｰﾀ)'!G237)/'TMR(基本ﾃﾞｰﾀ)'!G237*100</f>
        <v>-0.10417282892043699</v>
      </c>
      <c r="H237" s="24">
        <f>('回帰TMR'!H237-'TMR(基本ﾃﾞｰﾀ)'!H237)/'TMR(基本ﾃﾞｰﾀ)'!H237*100</f>
        <v>-0.2629203258113736</v>
      </c>
      <c r="I237" s="24">
        <f>('回帰TMR'!I237-'TMR(基本ﾃﾞｰﾀ)'!I237)/'TMR(基本ﾃﾞｰﾀ)'!I237*100</f>
        <v>0.10850230761054303</v>
      </c>
      <c r="J237" s="24">
        <f>('回帰TMR'!J237-'TMR(基本ﾃﾞｰﾀ)'!J237)/'TMR(基本ﾃﾞｰﾀ)'!J237*100</f>
        <v>0.0235852872857545</v>
      </c>
      <c r="K237" s="24">
        <f>('回帰TMR'!K237-'TMR(基本ﾃﾞｰﾀ)'!K237)/'TMR(基本ﾃﾞｰﾀ)'!K237*100</f>
        <v>0.0433034824064684</v>
      </c>
      <c r="L237" s="24">
        <f>('回帰TMR'!L237-'TMR(基本ﾃﾞｰﾀ)'!L237)/'TMR(基本ﾃﾞｰﾀ)'!L237*100</f>
        <v>-0.07986934319802357</v>
      </c>
      <c r="M237" s="24">
        <f>('回帰TMR'!M237-'TMR(基本ﾃﾞｰﾀ)'!M237)/'TMR(基本ﾃﾞｰﾀ)'!M237*100</f>
        <v>0.1263429766179921</v>
      </c>
    </row>
    <row r="238" spans="2:13" ht="14.25">
      <c r="B238" s="51">
        <v>25.1</v>
      </c>
      <c r="C238" s="24">
        <f>('回帰TMR'!C238-'TMR(基本ﾃﾞｰﾀ)'!C238)/'TMR(基本ﾃﾞｰﾀ)'!C238*100</f>
        <v>-0.15906291437255884</v>
      </c>
      <c r="D238" s="24">
        <f>('回帰TMR'!D238-'TMR(基本ﾃﾞｰﾀ)'!D238)/'TMR(基本ﾃﾞｰﾀ)'!D238*100</f>
        <v>0.13047024175213134</v>
      </c>
      <c r="E238" s="24">
        <f>('回帰TMR'!E238-'TMR(基本ﾃﾞｰﾀ)'!E238)/'TMR(基本ﾃﾞｰﾀ)'!E238*100</f>
        <v>0.22914695939132568</v>
      </c>
      <c r="F238" s="24">
        <f>('回帰TMR'!F238-'TMR(基本ﾃﾞｰﾀ)'!F238)/'TMR(基本ﾃﾞｰﾀ)'!F238*100</f>
        <v>-0.3504773025152792</v>
      </c>
      <c r="G238" s="24">
        <f>('回帰TMR'!G238-'TMR(基本ﾃﾞｰﾀ)'!G238)/'TMR(基本ﾃﾞｰﾀ)'!G238*100</f>
        <v>0.35807965706881406</v>
      </c>
      <c r="H238" s="24">
        <f>('回帰TMR'!H238-'TMR(基本ﾃﾞｰﾀ)'!H238)/'TMR(基本ﾃﾞｰﾀ)'!H238*100</f>
        <v>-0.9730140551428312</v>
      </c>
      <c r="I238" s="24">
        <f>('回帰TMR'!I238-'TMR(基本ﾃﾞｰﾀ)'!I238)/'TMR(基本ﾃﾞｰﾀ)'!I238*100</f>
        <v>0.19446169080347675</v>
      </c>
      <c r="J238" s="24">
        <f>('回帰TMR'!J238-'TMR(基本ﾃﾞｰﾀ)'!J238)/'TMR(基本ﾃﾞｰﾀ)'!J238*100</f>
        <v>0.09514563861431603</v>
      </c>
      <c r="K238" s="24">
        <f>('回帰TMR'!K238-'TMR(基本ﾃﾞｰﾀ)'!K238)/'TMR(基本ﾃﾞｰﾀ)'!K238*100</f>
        <v>-0.08352843073617928</v>
      </c>
      <c r="L238" s="24">
        <f>('回帰TMR'!L238-'TMR(基本ﾃﾞｰﾀ)'!L238)/'TMR(基本ﾃﾞｰﾀ)'!L238*100</f>
        <v>-0.2507998200370061</v>
      </c>
      <c r="M238" s="24">
        <f>('回帰TMR'!M238-'TMR(基本ﾃﾞｰﾀ)'!M238)/'TMR(基本ﾃﾞｰﾀ)'!M238*100</f>
        <v>-0.041912919879481966</v>
      </c>
    </row>
    <row r="239" spans="2:13" ht="14.25">
      <c r="B239" s="51">
        <v>25.2</v>
      </c>
      <c r="C239" s="24">
        <f>('回帰TMR'!C239-'TMR(基本ﾃﾞｰﾀ)'!C239)/'TMR(基本ﾃﾞｰﾀ)'!C239*100</f>
        <v>-0.15549126672000033</v>
      </c>
      <c r="D239" s="24">
        <f>('回帰TMR'!D239-'TMR(基本ﾃﾞｰﾀ)'!D239)/'TMR(基本ﾃﾞｰﾀ)'!D239*100</f>
        <v>-0.3526303602025687</v>
      </c>
      <c r="E239" s="24">
        <f>('回帰TMR'!E239-'TMR(基本ﾃﾞｰﾀ)'!E239)/'TMR(基本ﾃﾞｰﾀ)'!E239*100</f>
        <v>-0.06862764263779293</v>
      </c>
      <c r="F239" s="24">
        <f>('回帰TMR'!F239-'TMR(基本ﾃﾞｰﾀ)'!F239)/'TMR(基本ﾃﾞｰﾀ)'!F239*100</f>
        <v>0.026015064440820225</v>
      </c>
      <c r="G239" s="24">
        <f>('回帰TMR'!G239-'TMR(基本ﾃﾞｰﾀ)'!G239)/'TMR(基本ﾃﾞｰﾀ)'!G239*100</f>
        <v>-0.1739609859343682</v>
      </c>
      <c r="H239" s="24">
        <f>('回帰TMR'!H239-'TMR(基本ﾃﾞｰﾀ)'!H239)/'TMR(基本ﾃﾞｰﾀ)'!H239*100</f>
        <v>-0.36734692273852815</v>
      </c>
      <c r="I239" s="24">
        <f>('回帰TMR'!I239-'TMR(基本ﾃﾞｰﾀ)'!I239)/'TMR(基本ﾃﾞｰﾀ)'!I239*100</f>
        <v>0.0512775085509464</v>
      </c>
      <c r="J239" s="24">
        <f>('回帰TMR'!J239-'TMR(基本ﾃﾞｰﾀ)'!J239)/'TMR(基本ﾃﾞｰﾀ)'!J239*100</f>
        <v>0.16784664509589045</v>
      </c>
      <c r="K239" s="24">
        <f>('回帰TMR'!K239-'TMR(基本ﾃﾞｰﾀ)'!K239)/'TMR(基本ﾃﾞｰﾀ)'!K239*100</f>
        <v>-0.00745706056878638</v>
      </c>
      <c r="L239" s="24">
        <f>('回帰TMR'!L239-'TMR(基本ﾃﾞｰﾀ)'!L239)/'TMR(基本ﾃﾞｰﾀ)'!L239*100</f>
        <v>-0.17239497060526046</v>
      </c>
      <c r="M239" s="24">
        <f>('回帰TMR'!M239-'TMR(基本ﾃﾞｰﾀ)'!M239)/'TMR(基本ﾃﾞｰﾀ)'!M239*100</f>
        <v>0.02111353527092997</v>
      </c>
    </row>
    <row r="240" spans="2:13" ht="14.25">
      <c r="B240" s="51">
        <v>25.3</v>
      </c>
      <c r="C240" s="24">
        <f>('回帰TMR'!C240-'TMR(基本ﾃﾞｰﾀ)'!C240)/'TMR(基本ﾃﾞｰﾀ)'!C240*100</f>
        <v>-0.23264068883561947</v>
      </c>
      <c r="D240" s="24">
        <f>('回帰TMR'!D240-'TMR(基本ﾃﾞｰﾀ)'!D240)/'TMR(基本ﾃﾞｰﾀ)'!D240*100</f>
        <v>-0.19096568041322548</v>
      </c>
      <c r="E240" s="24">
        <f>('回帰TMR'!E240-'TMR(基本ﾃﾞｰﾀ)'!E240)/'TMR(基本ﾃﾞｰﾀ)'!E240*100</f>
        <v>-0.26686396349091157</v>
      </c>
      <c r="F240" s="24">
        <f>('回帰TMR'!F240-'TMR(基本ﾃﾞｰﾀ)'!F240)/'TMR(基本ﾃﾞｰﾀ)'!F240*100</f>
        <v>-0.16969802834991055</v>
      </c>
      <c r="G240" s="24">
        <f>('回帰TMR'!G240-'TMR(基本ﾃﾞｰﾀ)'!G240)/'TMR(基本ﾃﾞｰﾀ)'!G240*100</f>
        <v>0.31213526333839364</v>
      </c>
      <c r="H240" s="24">
        <f>('回帰TMR'!H240-'TMR(基本ﾃﾞｰﾀ)'!H240)/'TMR(基本ﾃﾞｰﾀ)'!H240*100</f>
        <v>-0.5547051520926345</v>
      </c>
      <c r="I240" s="24">
        <f>('回帰TMR'!I240-'TMR(基本ﾃﾞｰﾀ)'!I240)/'TMR(基本ﾃﾞｰﾀ)'!I240*100</f>
        <v>0.12132629310146216</v>
      </c>
      <c r="J240" s="24">
        <f>('回帰TMR'!J240-'TMR(基本ﾃﾞｰﾀ)'!J240)/'TMR(基本ﾃﾞｰﾀ)'!J240*100</f>
        <v>0.2417102199413546</v>
      </c>
      <c r="K240" s="24">
        <f>('回帰TMR'!K240-'TMR(基本ﾃﾞｰﾀ)'!K240)/'TMR(基本ﾃﾞｰﾀ)'!K240*100</f>
        <v>-0.13393509701676493</v>
      </c>
      <c r="L240" s="24">
        <f>('回帰TMR'!L240-'TMR(基本ﾃﾞｰﾀ)'!L240)/'TMR(基本ﾃﾞｰﾀ)'!L240*100</f>
        <v>-0.059446496589431914</v>
      </c>
      <c r="M240" s="24">
        <f>('回帰TMR'!M240-'TMR(基本ﾃﾞｰﾀ)'!M240)/'TMR(基本ﾃﾞｰﾀ)'!M240*100</f>
        <v>0.2514922793315322</v>
      </c>
    </row>
    <row r="241" spans="2:13" ht="14.25">
      <c r="B241" s="51">
        <v>25.4</v>
      </c>
      <c r="C241" s="24">
        <f>('回帰TMR'!C241-'TMR(基本ﾃﾞｰﾀ)'!C241)/'TMR(基本ﾃﾞｰﾀ)'!C241*100</f>
        <v>0.15217546531256484</v>
      </c>
      <c r="D241" s="24">
        <f>('回帰TMR'!D241-'TMR(基本ﾃﾞｰﾀ)'!D241)/'TMR(基本ﾃﾞｰﾀ)'!D241*100</f>
        <v>-0.18769099225722968</v>
      </c>
      <c r="E241" s="24">
        <f>('回帰TMR'!E241-'TMR(基本ﾃﾞｰﾀ)'!E241)/'TMR(基本ﾃﾞｰﾀ)'!E241*100</f>
        <v>-0.404937019262828</v>
      </c>
      <c r="F241" s="24">
        <f>('回帰TMR'!F241-'TMR(基本ﾃﾞｰﾀ)'!F241)/'TMR(基本ﾃﾞｰﾀ)'!F241*100</f>
        <v>-0.07573655205305403</v>
      </c>
      <c r="G241" s="24">
        <f>('回帰TMR'!G241-'TMR(基本ﾃﾞｰﾀ)'!G241)/'TMR(基本ﾃﾞｰﾀ)'!G241*100</f>
        <v>0.1769918291687994</v>
      </c>
      <c r="H241" s="24">
        <f>('回帰TMR'!H241-'TMR(基本ﾃﾞｰﾀ)'!H241)/'TMR(基本ﾃﾞｰﾀ)'!H241*100</f>
        <v>-0.468408405072356</v>
      </c>
      <c r="I241" s="24">
        <f>('回帰TMR'!I241-'TMR(基本ﾃﾞｰﾀ)'!I241)/'TMR(基本ﾃﾞｰﾀ)'!I241*100</f>
        <v>-0.05663063421812195</v>
      </c>
      <c r="J241" s="24">
        <f>('回帰TMR'!J241-'TMR(基本ﾃﾞｰﾀ)'!J241)/'TMR(基本ﾃﾞｰﾀ)'!J241*100</f>
        <v>0.07301811932489805</v>
      </c>
      <c r="K241" s="24">
        <f>('回帰TMR'!K241-'TMR(基本ﾃﾞｰﾀ)'!K241)/'TMR(基本ﾃﾞｰﾀ)'!K241*100</f>
        <v>-0.10756125921316026</v>
      </c>
      <c r="L241" s="24">
        <f>('回帰TMR'!L241-'TMR(基本ﾃﾞｰﾀ)'!L241)/'TMR(基本ﾃﾞｰﾀ)'!L241*100</f>
        <v>-0.2803288359188693</v>
      </c>
      <c r="M241" s="24">
        <f>('回帰TMR'!M241-'TMR(基本ﾃﾞｰﾀ)'!M241)/'TMR(基本ﾃﾞｰﾀ)'!M241*100</f>
        <v>-0.0660376241257291</v>
      </c>
    </row>
    <row r="242" spans="2:13" ht="14.25">
      <c r="B242" s="51">
        <v>25.5</v>
      </c>
      <c r="C242" s="24">
        <f>('回帰TMR'!C242-'TMR(基本ﾃﾞｰﾀ)'!C242)/'TMR(基本ﾃﾞｰﾀ)'!C242*100</f>
        <v>-0.29714001810941315</v>
      </c>
      <c r="D242" s="24">
        <f>('回帰TMR'!D242-'TMR(基本ﾃﾞｰﾀ)'!D242)/'TMR(基本ﾃﾞｰﾀ)'!D242*100</f>
        <v>-0.2633293582026746</v>
      </c>
      <c r="E242" s="24">
        <f>('回帰TMR'!E242-'TMR(基本ﾃﾞｰﾀ)'!E242)/'TMR(基本ﾃﾞｰﾀ)'!E242*100</f>
        <v>-0.36457155411663955</v>
      </c>
      <c r="F242" s="24">
        <f>('回帰TMR'!F242-'TMR(基本ﾃﾞｰﾀ)'!F242)/'TMR(基本ﾃﾞｰﾀ)'!F242*100</f>
        <v>-0.26936457163950556</v>
      </c>
      <c r="G242" s="24">
        <f>('回帰TMR'!G242-'TMR(基本ﾃﾞｰﾀ)'!G242)/'TMR(基本ﾃﾞｰﾀ)'!G242*100</f>
        <v>-0.014168618167251007</v>
      </c>
      <c r="H242" s="24">
        <f>('回帰TMR'!H242-'TMR(基本ﾃﾞｰﾀ)'!H242)/'TMR(基本ﾃﾞｰﾀ)'!H242*100</f>
        <v>-0.6545608053658665</v>
      </c>
      <c r="I242" s="24">
        <f>('回帰TMR'!I242-'TMR(基本ﾃﾞｰﾀ)'!I242)/'TMR(基本ﾃﾞｰﾀ)'!I242*100</f>
        <v>0.2834855684069869</v>
      </c>
      <c r="J242" s="24">
        <f>('回帰TMR'!J242-'TMR(基本ﾃﾞｰﾀ)'!J242)/'TMR(基本ﾃﾞｰﾀ)'!J242*100</f>
        <v>0.4105489135791373</v>
      </c>
      <c r="K242" s="24">
        <f>('回帰TMR'!K242-'TMR(基本ﾃﾞｰﾀ)'!K242)/'TMR(基本ﾃﾞｰﾀ)'!K242*100</f>
        <v>0.021928266928269817</v>
      </c>
      <c r="L242" s="24">
        <f>('回帰TMR'!L242-'TMR(基本ﾃﾞｰﾀ)'!L242)/'TMR(基本ﾃﾞｰﾀ)'!L242*100</f>
        <v>-0.19977511589285044</v>
      </c>
      <c r="M242" s="24">
        <f>('回帰TMR'!M242-'TMR(基本ﾃﾞｰﾀ)'!M242)/'TMR(基本ﾃﾞｰﾀ)'!M242*100</f>
        <v>-0.000763016620497492</v>
      </c>
    </row>
    <row r="243" spans="2:13" ht="14.25">
      <c r="B243" s="51">
        <v>25.6</v>
      </c>
      <c r="C243" s="24">
        <f>('回帰TMR'!C243-'TMR(基本ﾃﾞｰﾀ)'!C243)/'TMR(基本ﾃﾞｰﾀ)'!C243*100</f>
        <v>-0.4720817568613032</v>
      </c>
      <c r="D243" s="24">
        <f>('回帰TMR'!D243-'TMR(基本ﾃﾞｰﾀ)'!D243)/'TMR(基本ﾃﾞｰﾀ)'!D243*100</f>
        <v>-0.43852111488259027</v>
      </c>
      <c r="E243" s="24">
        <f>('回帰TMR'!E243-'TMR(基本ﾃﾞｰﾀ)'!E243)/'TMR(基本ﾃﾞｰﾀ)'!E243*100</f>
        <v>-0.4996657109990951</v>
      </c>
      <c r="F243" s="24">
        <f>('回帰TMR'!F243-'TMR(基本ﾃﾞｰﾀ)'!F243)/'TMR(基本ﾃﾞｰﾀ)'!F243*100</f>
        <v>-0.17185473050418076</v>
      </c>
      <c r="G243" s="24">
        <f>('回帰TMR'!G243-'TMR(基本ﾃﾞｰﾀ)'!G243)/'TMR(基本ﾃﾞｰﾀ)'!G243*100</f>
        <v>-0.3558438840901086</v>
      </c>
      <c r="H243" s="24">
        <f>('回帰TMR'!H243-'TMR(基本ﾃﾞｰﾀ)'!H243)/'TMR(基本ﾃﾞｰﾀ)'!H243*100</f>
        <v>-0.8399755642729585</v>
      </c>
      <c r="I243" s="24">
        <f>('回帰TMR'!I243-'TMR(基本ﾃﾞｰﾀ)'!I243)/'TMR(基本ﾃﾞｰﾀ)'!I243*100</f>
        <v>-0.10864183518071566</v>
      </c>
      <c r="J243" s="24">
        <f>('回帰TMR'!J243-'TMR(基本ﾃﾞｰﾀ)'!J243)/'TMR(基本ﾃﾞｰﾀ)'!J243*100</f>
        <v>0.2245987609086955</v>
      </c>
      <c r="K243" s="24">
        <f>('回帰TMR'!K243-'TMR(基本ﾃﾞｰﾀ)'!K243)/'TMR(基本ﾃﾞｰﾀ)'!K243*100</f>
        <v>-0.138088613352594</v>
      </c>
      <c r="L243" s="24">
        <f>('回帰TMR'!L243-'TMR(基本ﾃﾞｰﾀ)'!L243)/'TMR(基本ﾃﾞｰﾀ)'!L243*100</f>
        <v>-0.0843714687408758</v>
      </c>
      <c r="M243" s="24">
        <f>('回帰TMR'!M243-'TMR(基本ﾃﾞｰﾀ)'!M243)/'TMR(基本ﾃﾞｰﾀ)'!M243*100</f>
        <v>0.2332012615996015</v>
      </c>
    </row>
    <row r="244" spans="2:13" ht="14.25">
      <c r="B244" s="51">
        <v>25.7</v>
      </c>
      <c r="C244" s="24">
        <f>('回帰TMR'!C244-'TMR(基本ﾃﾞｰﾀ)'!C244)/'TMR(基本ﾃﾞｰﾀ)'!C244*100</f>
        <v>-0.35159522893509493</v>
      </c>
      <c r="D244" s="24">
        <f>('回帰TMR'!D244-'TMR(基本ﾃﾞｰﾀ)'!D244)/'TMR(基本ﾃﾞｰﾀ)'!D244*100</f>
        <v>-0.42904926512380476</v>
      </c>
      <c r="E244" s="24">
        <f>('回帰TMR'!E244-'TMR(基本ﾃﾞｰﾀ)'!E244)/'TMR(基本ﾃﾞｰﾀ)'!E244*100</f>
        <v>-0.6332044064614358</v>
      </c>
      <c r="F244" s="24">
        <f>('回帰TMR'!F244-'TMR(基本ﾃﾞｰﾀ)'!F244)/'TMR(基本ﾃﾞｰﾀ)'!F244*100</f>
        <v>-0.07169186805749034</v>
      </c>
      <c r="G244" s="24">
        <f>('回帰TMR'!G244-'TMR(基本ﾃﾞｰﾀ)'!G244)/'TMR(基本ﾃﾞｰﾀ)'!G244*100</f>
        <v>0.17859423757824586</v>
      </c>
      <c r="H244" s="24">
        <f>('回帰TMR'!H244-'TMR(基本ﾃﾞｰﾀ)'!H244)/'TMR(基本ﾃﾞｰﾀ)'!H244*100</f>
        <v>-0.9881676912091183</v>
      </c>
      <c r="I244" s="24">
        <f>('回帰TMR'!I244-'TMR(基本ﾃﾞｰﾀ)'!I244)/'TMR(基本ﾃﾞｰﾀ)'!I244*100</f>
        <v>0.14472940275636437</v>
      </c>
      <c r="J244" s="24">
        <f>('回帰TMR'!J244-'TMR(基本ﾃﾞｰﾀ)'!J244)/'TMR(基本ﾃﾞｰﾀ)'!J244*100</f>
        <v>0.07396684525206833</v>
      </c>
      <c r="K244" s="24">
        <f>('回帰TMR'!K244-'TMR(基本ﾃﾞｰﾀ)'!K244)/'TMR(基本ﾃﾞｰﾀ)'!K244*100</f>
        <v>-0.10979460537070994</v>
      </c>
      <c r="L244" s="24">
        <f>('回帰TMR'!L244-'TMR(基本ﾃﾞｰﾀ)'!L244)/'TMR(基本ﾃﾞｰﾀ)'!L244*100</f>
        <v>-0.13669562189308435</v>
      </c>
      <c r="M244" s="24">
        <f>('回帰TMR'!M244-'TMR(基本ﾃﾞｰﾀ)'!M244)/'TMR(基本ﾃﾞｰﾀ)'!M244*100</f>
        <v>0.06587894737175805</v>
      </c>
    </row>
    <row r="245" spans="2:13" ht="14.25">
      <c r="B245" s="51">
        <v>25.8</v>
      </c>
      <c r="C245" s="24">
        <f>('回帰TMR'!C245-'TMR(基本ﾃﾞｰﾀ)'!C245)/'TMR(基本ﾃﾞｰﾀ)'!C245*100</f>
        <v>-0.2692879809058418</v>
      </c>
      <c r="D245" s="24">
        <f>('回帰TMR'!D245-'TMR(基本ﾃﾞｰﾀ)'!D245)/'TMR(基本ﾃﾞｰﾀ)'!D245*100</f>
        <v>-0.37612186781010415</v>
      </c>
      <c r="E245" s="24">
        <f>('回帰TMR'!E245-'TMR(基本ﾃﾞｰﾀ)'!E245)/'TMR(基本ﾃﾞｰﾀ)'!E245*100</f>
        <v>-0.30889850305323485</v>
      </c>
      <c r="F245" s="24">
        <f>('回帰TMR'!F245-'TMR(基本ﾃﾞｰﾀ)'!F245)/'TMR(基本ﾃﾞｰﾀ)'!F245*100</f>
        <v>-0.2423042651093256</v>
      </c>
      <c r="G245" s="24">
        <f>('回帰TMR'!G245-'TMR(基本ﾃﾞｰﾀ)'!G245)/'TMR(基本ﾃﾞｰﾀ)'!G245*100</f>
        <v>0.20156903614800253</v>
      </c>
      <c r="H245" s="24">
        <f>('回帰TMR'!H245-'TMR(基本ﾃﾞｰﾀ)'!H245)/'TMR(基本ﾃﾞｰﾀ)'!H245*100</f>
        <v>-0.6223615421576145</v>
      </c>
      <c r="I245" s="24">
        <f>('回帰TMR'!I245-'TMR(基本ﾃﾞｰﾀ)'!I245)/'TMR(基本ﾃﾞｰﾀ)'!I245*100</f>
        <v>-0.21143957337405828</v>
      </c>
      <c r="J245" s="24">
        <f>('回帰TMR'!J245-'TMR(基本ﾃﾞｰﾀ)'!J245)/'TMR(基本ﾃﾞｰﾀ)'!J245*100</f>
        <v>0.13426722458806756</v>
      </c>
      <c r="K245" s="24">
        <f>('回帰TMR'!K245-'TMR(基本ﾃﾞｰﾀ)'!K245)/'TMR(基本ﾃﾞｰﾀ)'!K245*100</f>
        <v>-0.029134555760406838</v>
      </c>
      <c r="L245" s="24">
        <f>('回帰TMR'!L245-'TMR(基本ﾃﾞｰﾀ)'!L245)/'TMR(基本ﾃﾞｰﾀ)'!L245*100</f>
        <v>-0.05312125190662721</v>
      </c>
      <c r="M245" s="24">
        <f>('回帰TMR'!M245-'TMR(基本ﾃﾞｰﾀ)'!M245)/'TMR(基本ﾃﾞｰﾀ)'!M245*100</f>
        <v>0.15103070189568235</v>
      </c>
    </row>
    <row r="246" spans="2:13" ht="14.25">
      <c r="B246" s="51">
        <v>25.9</v>
      </c>
      <c r="C246" s="24">
        <f>('回帰TMR'!C246-'TMR(基本ﾃﾞｰﾀ)'!C246)/'TMR(基本ﾃﾞｰﾀ)'!C246*100</f>
        <v>-0.5847689547681698</v>
      </c>
      <c r="D246" s="24">
        <f>('回帰TMR'!D246-'TMR(基本ﾃﾞｰﾀ)'!D246)/'TMR(基本ﾃﾞｰﾀ)'!D246*100</f>
        <v>-0.17622345824906854</v>
      </c>
      <c r="E246" s="24">
        <f>('回帰TMR'!E246-'TMR(基本ﾃﾞｰﾀ)'!E246)/'TMR(基本ﾃﾞｰﾀ)'!E246*100</f>
        <v>-0.49854689203412483</v>
      </c>
      <c r="F246" s="24">
        <f>('回帰TMR'!F246-'TMR(基本ﾃﾞｰﾀ)'!F246)/'TMR(基本ﾃﾞｰﾀ)'!F246*100</f>
        <v>-0.41150635375383215</v>
      </c>
      <c r="G246" s="24">
        <f>('回帰TMR'!G246-'TMR(基本ﾃﾞｰﾀ)'!G246)/'TMR(基本ﾃﾞｰﾀ)'!G246*100</f>
        <v>0.2457100800194036</v>
      </c>
      <c r="H246" s="24">
        <f>('回帰TMR'!H246-'TMR(基本ﾃﾞｰﾀ)'!H246)/'TMR(基本ﾃﾞｰﾀ)'!H246*100</f>
        <v>-0.2687775310357238</v>
      </c>
      <c r="I246" s="24">
        <f>('回帰TMR'!I246-'TMR(基本ﾃﾞｰﾀ)'!I246)/'TMR(基本ﾃﾞｰﾀ)'!I246*100</f>
        <v>0.09876432745927638</v>
      </c>
      <c r="J246" s="24">
        <f>('回帰TMR'!J246-'TMR(基本ﾃﾞｰﾀ)'!J246)/'TMR(基本ﾃﾞｰﾀ)'!J246*100</f>
        <v>0.2310446518436744</v>
      </c>
      <c r="K246" s="24">
        <f>('回帰TMR'!K246-'TMR(基本ﾃﾞｰﾀ)'!K246)/'TMR(基本ﾃﾞｰﾀ)'!K246*100</f>
        <v>-0.1370774992209034</v>
      </c>
      <c r="L246" s="24">
        <f>('回帰TMR'!L246-'TMR(基本ﾃﾞｰﾀ)'!L246)/'TMR(基本ﾃﾞｰﾀ)'!L246*100</f>
        <v>-0.35876831466858394</v>
      </c>
      <c r="M246" s="24">
        <f>('回帰TMR'!M246-'TMR(基本ﾃﾞｰﾀ)'!M246)/'TMR(基本ﾃﾞｰﾀ)'!M246*100</f>
        <v>-0.08309775478291871</v>
      </c>
    </row>
    <row r="247" spans="2:13" ht="14.25">
      <c r="B247" s="51">
        <v>26</v>
      </c>
      <c r="C247" s="24">
        <f>('回帰TMR'!C247-'TMR(基本ﾃﾞｰﾀ)'!C247)/'TMR(基本ﾃﾞｰﾀ)'!C247*100</f>
        <v>-0.007835536193786624</v>
      </c>
      <c r="D247" s="24">
        <f>('回帰TMR'!D247-'TMR(基本ﾃﾞｰﾀ)'!D247)/'TMR(基本ﾃﾞｰﾀ)'!D247*100</f>
        <v>-0.42572617483236636</v>
      </c>
      <c r="E247" s="24">
        <f>('回帰TMR'!E247-'TMR(基本ﾃﾞｰﾀ)'!E247)/'TMR(基本ﾃﾞｰﾀ)'!E247*100</f>
        <v>-0.3668592238443704</v>
      </c>
      <c r="F247" s="24">
        <f>('回帰TMR'!F247-'TMR(基本ﾃﾞｰﾀ)'!F247)/'TMR(基本ﾃﾞｰﾀ)'!F247*100</f>
        <v>-0.30577154469454565</v>
      </c>
      <c r="G247" s="24">
        <f>('回帰TMR'!G247-'TMR(基本ﾃﾞｰﾀ)'!G247)/'TMR(基本ﾃﾞｰﾀ)'!G247*100</f>
        <v>-0.30609024486960296</v>
      </c>
      <c r="H247" s="24">
        <f>('回帰TMR'!H247-'TMR(基本ﾃﾞｰﾀ)'!H247)/'TMR(基本ﾃﾞｰﾀ)'!H247*100</f>
        <v>-0.47006970588641506</v>
      </c>
      <c r="I247" s="24">
        <f>('回帰TMR'!I247-'TMR(基本ﾃﾞｰﾀ)'!I247)/'TMR(基本ﾃﾞｰﾀ)'!I247*100</f>
        <v>-0.07693074258991284</v>
      </c>
      <c r="J247" s="24">
        <f>('回帰TMR'!J247-'TMR(基本ﾃﾞｰﾀ)'!J247)/'TMR(基本ﾃﾞｰﾀ)'!J247*100</f>
        <v>0.06355115794598058</v>
      </c>
      <c r="K247" s="24">
        <f>('回帰TMR'!K247-'TMR(基本ﾃﾞｰﾀ)'!K247)/'TMR(基本ﾃﾞｰﾀ)'!K247*100</f>
        <v>-0.2964537559519133</v>
      </c>
      <c r="L247" s="24">
        <f>('回帰TMR'!L247-'TMR(基本ﾃﾞｰﾀ)'!L247)/'TMR(基本ﾃﾞｰﾀ)'!L247*100</f>
        <v>-0.24053461804347298</v>
      </c>
      <c r="M247" s="24">
        <f>('回帰TMR'!M247-'TMR(基本ﾃﾞｰﾀ)'!M247)/'TMR(基本ﾃﾞｰﾀ)'!M247*100</f>
        <v>0.08777874518711097</v>
      </c>
    </row>
    <row r="248" spans="2:13" ht="14.25">
      <c r="B248" s="51">
        <v>26.1</v>
      </c>
      <c r="C248" s="24">
        <f>('回帰TMR'!C248-'TMR(基本ﾃﾞｰﾀ)'!C248)/'TMR(基本ﾃﾞｰﾀ)'!C248*100</f>
        <v>-0.3835926256864074</v>
      </c>
      <c r="D248" s="24">
        <f>('回帰TMR'!D248-'TMR(基本ﾃﾞｰﾀ)'!D248)/'TMR(基本ﾃﾞｰﾀ)'!D248*100</f>
        <v>-0.3846669669721445</v>
      </c>
      <c r="E248" s="24">
        <f>('回帰TMR'!E248-'TMR(基本ﾃﾞｰﾀ)'!E248)/'TMR(基本ﾃﾞｰﾀ)'!E248*100</f>
        <v>-0.5529541023001381</v>
      </c>
      <c r="F248" s="24">
        <f>('回帰TMR'!F248-'TMR(基本ﾃﾞｰﾀ)'!F248)/'TMR(基本ﾃﾞｰﾀ)'!F248*100</f>
        <v>-0.47196608291779074</v>
      </c>
      <c r="G248" s="24">
        <f>('回帰TMR'!G248-'TMR(基本ﾃﾞｰﾀ)'!G248)/'TMR(基本ﾃﾞｰﾀ)'!G248*100</f>
        <v>-0.04796605888653694</v>
      </c>
      <c r="H248" s="24">
        <f>('回帰TMR'!H248-'TMR(基本ﾃﾞｰﾀ)'!H248)/'TMR(基本ﾃﾞｰﾀ)'!H248*100</f>
        <v>-0.6146210257787296</v>
      </c>
      <c r="I248" s="24">
        <f>('回帰TMR'!I248-'TMR(基本ﾃﾞｰﾀ)'!I248)/'TMR(基本ﾃﾞｰﾀ)'!I248*100</f>
        <v>-0.2159122059954045</v>
      </c>
      <c r="J248" s="24">
        <f>('回帰TMR'!J248-'TMR(基本ﾃﾞｰﾀ)'!J248)/'TMR(基本ﾃﾞｰﾀ)'!J248*100</f>
        <v>0.14426117449674047</v>
      </c>
      <c r="K248" s="24">
        <f>('回帰TMR'!K248-'TMR(基本ﾃﾞｰﾀ)'!K248)/'TMR(基本ﾃﾞｰﾀ)'!K248*100</f>
        <v>-0.19681670258022843</v>
      </c>
      <c r="L248" s="24">
        <f>('回帰TMR'!L248-'TMR(基本ﾃﾞｰﾀ)'!L248)/'TMR(基本ﾃﾞｰﾀ)'!L248*100</f>
        <v>-0.15490264095785738</v>
      </c>
      <c r="M248" s="24">
        <f>('回帰TMR'!M248-'TMR(基本ﾃﾞｰﾀ)'!M248)/'TMR(基本ﾃﾞｰﾀ)'!M248*100</f>
        <v>0.17583134879375753</v>
      </c>
    </row>
    <row r="249" spans="2:13" ht="14.25">
      <c r="B249" s="51">
        <v>26.2</v>
      </c>
      <c r="C249" s="24">
        <f>('回帰TMR'!C249-'TMR(基本ﾃﾞｰﾀ)'!C249)/'TMR(基本ﾃﾞｰﾀ)'!C249*100</f>
        <v>-0.22305719760336018</v>
      </c>
      <c r="D249" s="24">
        <f>('回帰TMR'!D249-'TMR(基本ﾃﾞｰﾀ)'!D249)/'TMR(基本ﾃﾞｰﾀ)'!D249*100</f>
        <v>-0.23660196544278145</v>
      </c>
      <c r="E249" s="24">
        <f>('回帰TMR'!E249-'TMR(基本ﾃﾞｰﾀ)'!E249)/'TMR(基本ﾃﾞｰﾀ)'!E249*100</f>
        <v>-0.4560293403135837</v>
      </c>
      <c r="F249" s="24">
        <f>('回帰TMR'!F249-'TMR(基本ﾃﾞｰﾀ)'!F249)/'TMR(基本ﾃﾞｰﾀ)'!F249*100</f>
        <v>-0.6365269894802918</v>
      </c>
      <c r="G249" s="24">
        <f>('回帰TMR'!G249-'TMR(基本ﾃﾞｰﾀ)'!G249)/'TMR(基本ﾃﾞｰﾀ)'!G249*100</f>
        <v>-0.44363710184426247</v>
      </c>
      <c r="H249" s="24">
        <f>('回帰TMR'!H249-'TMR(基本ﾃﾞｰﾀ)'!H249)/'TMR(基本ﾃﾞｰﾀ)'!H249*100</f>
        <v>-0.795393182493854</v>
      </c>
      <c r="I249" s="24">
        <f>('回帰TMR'!I249-'TMR(基本ﾃﾞｰﾀ)'!I249)/'TMR(基本ﾃﾞｰﾀ)'!I249*100</f>
        <v>0.06358507016714628</v>
      </c>
      <c r="J249" s="24">
        <f>('回帰TMR'!J249-'TMR(基本ﾃﾞｰﾀ)'!J249)/'TMR(基本ﾃﾞｰﾀ)'!J249*100</f>
        <v>-0.004935949740818963</v>
      </c>
      <c r="K249" s="24">
        <f>('回帰TMR'!K249-'TMR(基本ﾃﾞｰﾀ)'!K249)/'TMR(基本ﾃﾞｰﾀ)'!K249*100</f>
        <v>0.02602789502438153</v>
      </c>
      <c r="L249" s="24">
        <f>('回帰TMR'!L249-'TMR(基本ﾃﾞｰﾀ)'!L249)/'TMR(基本ﾃﾞｰﾀ)'!L249*100</f>
        <v>0.05215247334683727</v>
      </c>
      <c r="M249" s="24">
        <f>('回帰TMR'!M249-'TMR(基本ﾃﾞｰﾀ)'!M249)/'TMR(基本ﾃﾞｰﾀ)'!M249*100</f>
        <v>0.2652518694437065</v>
      </c>
    </row>
    <row r="250" spans="2:13" ht="14.25">
      <c r="B250" s="51">
        <v>26.3</v>
      </c>
      <c r="C250" s="24">
        <f>('回帰TMR'!C250-'TMR(基本ﾃﾞｰﾀ)'!C250)/'TMR(基本ﾃﾞｰﾀ)'!C250*100</f>
        <v>-0.3796626858141564</v>
      </c>
      <c r="D250" s="24">
        <f>('回帰TMR'!D250-'TMR(基本ﾃﾞｰﾀ)'!D250)/'TMR(基本ﾃﾞｰﾀ)'!D250*100</f>
        <v>-0.292631624812007</v>
      </c>
      <c r="E250" s="24">
        <f>('回帰TMR'!E250-'TMR(基本ﾃﾞｰﾀ)'!E250)/'TMR(基本ﾃﾞｰﾀ)'!E250*100</f>
        <v>-0.27464464125221844</v>
      </c>
      <c r="F250" s="24">
        <f>('回帰TMR'!F250-'TMR(基本ﾃﾞｰﾀ)'!F250)/'TMR(基本ﾃﾞｰﾀ)'!F250*100</f>
        <v>-0.22823909781414975</v>
      </c>
      <c r="G250" s="24">
        <f>('回帰TMR'!G250-'TMR(基本ﾃﾞｰﾀ)'!G250)/'TMR(基本ﾃﾞｰﾀ)'!G250*100</f>
        <v>-0.23942135885573046</v>
      </c>
      <c r="H250" s="24">
        <f>('回帰TMR'!H250-'TMR(基本ﾃﾞｰﾀ)'!H250)/'TMR(基本ﾃﾞｰﾀ)'!H250*100</f>
        <v>-0.6956129822764864</v>
      </c>
      <c r="I250" s="24">
        <f>('回帰TMR'!I250-'TMR(基本ﾃﾞｰﾀ)'!I250)/'TMR(基本ﾃﾞｰﾀ)'!I250*100</f>
        <v>-0.05588190277861124</v>
      </c>
      <c r="J250" s="24">
        <f>('回帰TMR'!J250-'TMR(基本ﾃﾞｰﾀ)'!J250)/'TMR(基本ﾃﾞｰﾀ)'!J250*100</f>
        <v>0.0952911798009762</v>
      </c>
      <c r="K250" s="24">
        <f>('回帰TMR'!K250-'TMR(基本ﾃﾞｰﾀ)'!K250)/'TMR(基本ﾃﾞｰﾀ)'!K250*100</f>
        <v>-0.06314617740775919</v>
      </c>
      <c r="L250" s="24">
        <f>('回帰TMR'!L250-'TMR(基本ﾃﾞｰﾀ)'!L250)/'TMR(基本ﾃﾞｰﾀ)'!L250*100</f>
        <v>-0.11746478897109577</v>
      </c>
      <c r="M250" s="24">
        <f>('回帰TMR'!M250-'TMR(基本ﾃﾞｰﾀ)'!M250)/'TMR(基本ﾃﾞｰﾀ)'!M250*100</f>
        <v>0.11655788063298356</v>
      </c>
    </row>
    <row r="251" spans="2:13" ht="14.25">
      <c r="B251" s="51">
        <v>26.4</v>
      </c>
      <c r="C251" s="24">
        <f>('回帰TMR'!C251-'TMR(基本ﾃﾞｰﾀ)'!C251)/'TMR(基本ﾃﾞｰﾀ)'!C251*100</f>
        <v>-0.1459761519447492</v>
      </c>
      <c r="D251" s="24">
        <f>('回帰TMR'!D251-'TMR(基本ﾃﾞｰﾀ)'!D251)/'TMR(基本ﾃﾞｰﾀ)'!D251*100</f>
        <v>0.0731961203519765</v>
      </c>
      <c r="E251" s="24">
        <f>('回帰TMR'!E251-'TMR(基本ﾃﾞｰﾀ)'!E251)/'TMR(基本ﾃﾞｰﾀ)'!E251*100</f>
        <v>-0.17025792093647518</v>
      </c>
      <c r="F251" s="24">
        <f>('回帰TMR'!F251-'TMR(基本ﾃﾞｰﾀ)'!F251)/'TMR(基本ﾃﾞｰﾀ)'!F251*100</f>
        <v>-0.3695053938267153</v>
      </c>
      <c r="G251" s="24">
        <f>('回帰TMR'!G251-'TMR(基本ﾃﾞｰﾀ)'!G251)/'TMR(基本ﾃﾞｰﾀ)'!G251*100</f>
        <v>0.02755753091597265</v>
      </c>
      <c r="H251" s="24">
        <f>('回帰TMR'!H251-'TMR(基本ﾃﾞｰﾀ)'!H251)/'TMR(基本ﾃﾞｰﾀ)'!H251*100</f>
        <v>-0.5558606305571202</v>
      </c>
      <c r="I251" s="24">
        <f>('回帰TMR'!I251-'TMR(基本ﾃﾞｰﾀ)'!I251)/'TMR(基本ﾃﾞｰﾀ)'!I251*100</f>
        <v>0.2288434146040007</v>
      </c>
      <c r="J251" s="24">
        <f>('回帰TMR'!J251-'TMR(基本ﾃﾞｰﾀ)'!J251)/'TMR(基本ﾃﾞｰﾀ)'!J251*100</f>
        <v>-0.05322099381843233</v>
      </c>
      <c r="K251" s="24">
        <f>('回帰TMR'!K251-'TMR(基本ﾃﾞｰﾀ)'!K251)/'TMR(基本ﾃﾞｰﾀ)'!K251*100</f>
        <v>-0.02964544704335894</v>
      </c>
      <c r="L251" s="24">
        <f>('回帰TMR'!L251-'TMR(基本ﾃﾞｰﾀ)'!L251)/'TMR(基本ﾃﾞｰﾀ)'!L251*100</f>
        <v>-0.14926224670719546</v>
      </c>
      <c r="M251" s="24">
        <f>('回帰TMR'!M251-'TMR(基本ﾃﾞｰﾀ)'!M251)/'TMR(基本ﾃﾞｰﾀ)'!M251*100</f>
        <v>0.03657727220610106</v>
      </c>
    </row>
    <row r="252" spans="2:13" ht="14.25">
      <c r="B252" s="51">
        <v>26.5</v>
      </c>
      <c r="C252" s="24">
        <f>('回帰TMR'!C252-'TMR(基本ﾃﾞｰﾀ)'!C252)/'TMR(基本ﾃﾞｰﾀ)'!C252*100</f>
        <v>-0.03617559051177807</v>
      </c>
      <c r="D252" s="24">
        <f>('回帰TMR'!D252-'TMR(基本ﾃﾞｰﾀ)'!D252)/'TMR(基本ﾃﾞｰﾀ)'!D252*100</f>
        <v>-0.08131635527590637</v>
      </c>
      <c r="E252" s="24">
        <f>('回帰TMR'!E252-'TMR(基本ﾃﾞｰﾀ)'!E252)/'TMR(基本ﾃﾞｰﾀ)'!E252*100</f>
        <v>-0.32777401936298844</v>
      </c>
      <c r="F252" s="24">
        <f>('回帰TMR'!F252-'TMR(基本ﾃﾞｰﾀ)'!F252)/'TMR(基本ﾃﾞｰﾀ)'!F252*100</f>
        <v>-0.528697325057673</v>
      </c>
      <c r="G252" s="24">
        <f>('回帰TMR'!G252-'TMR(基本ﾃﾞｰﾀ)'!G252)/'TMR(基本ﾃﾞｰﾀ)'!G252*100</f>
        <v>-0.15178759159242594</v>
      </c>
      <c r="H252" s="24">
        <f>('回帰TMR'!H252-'TMR(基本ﾃﾞｰﾀ)'!H252)/'TMR(基本ﾃﾞｰﾀ)'!H252*100</f>
        <v>-0.7148868431287637</v>
      </c>
      <c r="I252" s="24">
        <f>('回帰TMR'!I252-'TMR(基本ﾃﾞｰﾀ)'!I252)/'TMR(基本ﾃﾞｰﾀ)'!I252*100</f>
        <v>0.11094003212694621</v>
      </c>
      <c r="J252" s="24">
        <f>('回帰TMR'!J252-'TMR(基本ﾃﾞｰﾀ)'!J252)/'TMR(基本ﾃﾞｰﾀ)'!J252*100</f>
        <v>0.04894264467501903</v>
      </c>
      <c r="K252" s="24">
        <f>('回帰TMR'!K252-'TMR(基本ﾃﾞｰﾀ)'!K252)/'TMR(基本ﾃﾞｰﾀ)'!K252*100</f>
        <v>-0.1355725721874691</v>
      </c>
      <c r="L252" s="24">
        <f>('回帰TMR'!L252-'TMR(基本ﾃﾞｰﾀ)'!L252)/'TMR(基本ﾃﾞｰﾀ)'!L252*100</f>
        <v>-0.1632887933714265</v>
      </c>
      <c r="M252" s="24">
        <f>('回帰TMR'!M252-'TMR(基本ﾃﾞｰﾀ)'!M252)/'TMR(基本ﾃﾞｰﾀ)'!M252*100</f>
        <v>0.059818109229166305</v>
      </c>
    </row>
    <row r="253" spans="2:13" ht="14.25">
      <c r="B253" s="51">
        <v>26.6</v>
      </c>
      <c r="C253" s="24">
        <f>('回帰TMR'!C253-'TMR(基本ﾃﾞｰﾀ)'!C253)/'TMR(基本ﾃﾞｰﾀ)'!C253*100</f>
        <v>-0.39928815627986836</v>
      </c>
      <c r="D253" s="24">
        <f>('回帰TMR'!D253-'TMR(基本ﾃﾞｰﾀ)'!D253)/'TMR(基本ﾃﾞｰﾀ)'!D253*100</f>
        <v>-0.022037107666432274</v>
      </c>
      <c r="E253" s="24">
        <f>('回帰TMR'!E253-'TMR(基本ﾃﾞｰﾀ)'!E253)/'TMR(基本ﾃﾞｰﾀ)'!E253*100</f>
        <v>-0.401299230504807</v>
      </c>
      <c r="F253" s="24">
        <f>('回帰TMR'!F253-'TMR(基本ﾃﾞｰﾀ)'!F253)/'TMR(基本ﾃﾞｰﾀ)'!F253*100</f>
        <v>-0.1279728753283316</v>
      </c>
      <c r="G253" s="24">
        <f>('回帰TMR'!G253-'TMR(基本ﾃﾞｰﾀ)'!G253)/'TMR(基本ﾃﾞｰﾀ)'!G253*100</f>
        <v>0.06274237342656504</v>
      </c>
      <c r="H253" s="24">
        <f>('回帰TMR'!H253-'TMR(基本ﾃﾞｰﾀ)'!H253)/'TMR(基本ﾃﾞｰﾀ)'!H253*100</f>
        <v>-1.1164815596399833</v>
      </c>
      <c r="I253" s="24">
        <f>('回帰TMR'!I253-'TMR(基本ﾃﾞｰﾀ)'!I253)/'TMR(基本ﾃﾞｰﾀ)'!I253*100</f>
        <v>-0.024705331378423293</v>
      </c>
      <c r="J253" s="24">
        <f>('回帰TMR'!J253-'TMR(基本ﾃﾞｰﾀ)'!J253)/'TMR(基本ﾃﾞｰﾀ)'!J253*100</f>
        <v>0.13472433030728886</v>
      </c>
      <c r="K253" s="24">
        <f>('回帰TMR'!K253-'TMR(基本ﾃﾞｰﾀ)'!K253)/'TMR(基本ﾃﾞｰﾀ)'!K253*100</f>
        <v>-0.012830628083070896</v>
      </c>
      <c r="L253" s="24">
        <f>('回帰TMR'!L253-'TMR(基本ﾃﾞｰﾀ)'!L253)/'TMR(基本ﾃﾞｰﾀ)'!L253*100</f>
        <v>-0.07280877623802375</v>
      </c>
      <c r="M253" s="24">
        <f>('回帰TMR'!M253-'TMR(基本ﾃﾞｰﾀ)'!M253)/'TMR(基本ﾃﾞｰﾀ)'!M253*100</f>
        <v>0.15282885622738462</v>
      </c>
    </row>
    <row r="254" spans="2:13" ht="14.25">
      <c r="B254" s="51">
        <v>26.7</v>
      </c>
      <c r="C254" s="24">
        <f>('回帰TMR'!C254-'TMR(基本ﾃﾞｰﾀ)'!C254)/'TMR(基本ﾃﾞｰﾀ)'!C254*100</f>
        <v>-0.26020089592297774</v>
      </c>
      <c r="D254" s="24">
        <f>('回帰TMR'!D254-'TMR(基本ﾃﾞｰﾀ)'!D254)/'TMR(基本ﾃﾞｰﾀ)'!D254*100</f>
        <v>-0.06475334774017764</v>
      </c>
      <c r="E254" s="24">
        <f>('回帰TMR'!E254-'TMR(基本ﾃﾞｰﾀ)'!E254)/'TMR(基本ﾃﾞｰﾀ)'!E254*100</f>
        <v>-0.22616061117531586</v>
      </c>
      <c r="F254" s="24">
        <f>('回帰TMR'!F254-'TMR(基本ﾃﾞｰﾀ)'!F254)/'TMR(基本ﾃﾞｰﾀ)'!F254*100</f>
        <v>0.018394337999803233</v>
      </c>
      <c r="G254" s="24">
        <f>('回帰TMR'!G254-'TMR(基本ﾃﾞｰﾀ)'!G254)/'TMR(基本ﾃﾞｰﾀ)'!G254*100</f>
        <v>-0.014924659377719734</v>
      </c>
      <c r="H254" s="24">
        <f>('回帰TMR'!H254-'TMR(基本ﾃﾞｰﾀ)'!H254)/'TMR(基本ﾃﾞｰﾀ)'!H254*100</f>
        <v>-0.7466530831197125</v>
      </c>
      <c r="I254" s="24">
        <f>('回帰TMR'!I254-'TMR(基本ﾃﾞｰﾀ)'!I254)/'TMR(基本ﾃﾞｰﾀ)'!I254*100</f>
        <v>-0.14119725297818694</v>
      </c>
      <c r="J254" s="24">
        <f>('回帰TMR'!J254-'TMR(基本ﾃﾞｰﾀ)'!J254)/'TMR(基本ﾃﾞｰﾀ)'!J254*100</f>
        <v>0.2400880072310691</v>
      </c>
      <c r="K254" s="24">
        <f>('回帰TMR'!K254-'TMR(基本ﾃﾞｰﾀ)'!K254)/'TMR(基本ﾃﾞｰﾀ)'!K254*100</f>
        <v>-0.10034604767569062</v>
      </c>
      <c r="L254" s="24">
        <f>('回帰TMR'!L254-'TMR(基本ﾃﾞｰﾀ)'!L254)/'TMR(基本ﾃﾞｰﾀ)'!L254*100</f>
        <v>-0.22415040070221823</v>
      </c>
      <c r="M254" s="24">
        <f>('回帰TMR'!M254-'TMR(基本ﾃﾞｰﾀ)'!M254)/'TMR(基本ﾃﾞｰﾀ)'!M254*100</f>
        <v>0.0746860108447175</v>
      </c>
    </row>
    <row r="255" spans="2:13" ht="14.25">
      <c r="B255" s="51">
        <v>26.8</v>
      </c>
      <c r="C255" s="24">
        <f>('回帰TMR'!C255-'TMR(基本ﾃﾞｰﾀ)'!C255)/'TMR(基本ﾃﾞｰﾀ)'!C255*100</f>
        <v>-0.33381411675891215</v>
      </c>
      <c r="D255" s="24">
        <f>('回帰TMR'!D255-'TMR(基本ﾃﾞｰﾀ)'!D255)/'TMR(基本ﾃﾞｰﾀ)'!D255*100</f>
        <v>0.0022670912363721265</v>
      </c>
      <c r="E255" s="24">
        <f>('回帰TMR'!E255-'TMR(基本ﾃﾞｰﾀ)'!E255)/'TMR(基本ﾃﾞｰﾀ)'!E255*100</f>
        <v>-0.4377052360910764</v>
      </c>
      <c r="F255" s="24">
        <f>('回帰TMR'!F255-'TMR(基本ﾃﾞｰﾀ)'!F255)/'TMR(基本ﾃﾞｰﾀ)'!F255*100</f>
        <v>-0.41603395982751923</v>
      </c>
      <c r="G255" s="24">
        <f>('回帰TMR'!G255-'TMR(基本ﾃﾞｰﾀ)'!G255)/'TMR(基本ﾃﾞｰﾀ)'!G255*100</f>
        <v>-0.0511707761445774</v>
      </c>
      <c r="H255" s="24">
        <f>('回帰TMR'!H255-'TMR(基本ﾃﾞｰﾀ)'!H255)/'TMR(基本ﾃﾞｰﾀ)'!H255*100</f>
        <v>-0.8831158580824424</v>
      </c>
      <c r="I255" s="24">
        <f>('回帰TMR'!I255-'TMR(基本ﾃﾞｰﾀ)'!I255)/'TMR(基本ﾃﾞｰﾀ)'!I255*100</f>
        <v>-0.07198178838672672</v>
      </c>
      <c r="J255" s="24">
        <f>('回帰TMR'!J255-'TMR(基本ﾃﾞｰﾀ)'!J255)/'TMR(基本ﾃﾞｰﾀ)'!J255*100</f>
        <v>0.09315171916917046</v>
      </c>
      <c r="K255" s="24">
        <f>('回帰TMR'!K255-'TMR(基本ﾃﾞｰﾀ)'!K255)/'TMR(基本ﾃﾞｰﾀ)'!K255*100</f>
        <v>0.1311123798026231</v>
      </c>
      <c r="L255" s="24">
        <f>('回帰TMR'!L255-'TMR(基本ﾃﾞｰﾀ)'!L255)/'TMR(基本ﾃﾞｰﾀ)'!L255*100</f>
        <v>0.007425392820581387</v>
      </c>
      <c r="M255" s="24">
        <f>('回帰TMR'!M255-'TMR(基本ﾃﾞｰﾀ)'!M255)/'TMR(基本ﾃﾞｰﾀ)'!M255*100</f>
        <v>0.1872735932405998</v>
      </c>
    </row>
    <row r="256" spans="2:13" ht="14.25">
      <c r="B256" s="51">
        <v>26.9</v>
      </c>
      <c r="C256" s="24">
        <f>('回帰TMR'!C256-'TMR(基本ﾃﾞｰﾀ)'!C256)/'TMR(基本ﾃﾞｰﾀ)'!C256*100</f>
        <v>-0.18458206943998903</v>
      </c>
      <c r="D256" s="24">
        <f>('回帰TMR'!D256-'TMR(基本ﾃﾞｰﾀ)'!D256)/'TMR(基本ﾃﾞｰﾀ)'!D256*100</f>
        <v>-0.011776572111617173</v>
      </c>
      <c r="E256" s="24">
        <f>('回帰TMR'!E256-'TMR(基本ﾃﾞｰﾀ)'!E256)/'TMR(基本ﾃﾞｰﾀ)'!E256*100</f>
        <v>-0.2552887560128519</v>
      </c>
      <c r="F256" s="24">
        <f>('回帰TMR'!F256-'TMR(基本ﾃﾞｰﾀ)'!F256)/'TMR(基本ﾃﾞｰﾀ)'!F256*100</f>
        <v>-0.2650656865224417</v>
      </c>
      <c r="G256" s="24">
        <f>('回帰TMR'!G256-'TMR(基本ﾃﾞｰﾀ)'!G256)/'TMR(基本ﾃﾞｰﾀ)'!G256*100</f>
        <v>0.0933933794973241</v>
      </c>
      <c r="H256" s="24">
        <f>('回帰TMR'!H256-'TMR(基本ﾃﾞｰﾀ)'!H256)/'TMR(基本ﾃﾞｰﾀ)'!H256*100</f>
        <v>-0.4857703050468269</v>
      </c>
      <c r="I256" s="24">
        <f>('回帰TMR'!I256-'TMR(基本ﾃﾞｰﾀ)'!I256)/'TMR(基本ﾃﾞｰﾀ)'!I256*100</f>
        <v>-0.2423908471196056</v>
      </c>
      <c r="J256" s="24">
        <f>('回帰TMR'!J256-'TMR(基本ﾃﾞｰﾀ)'!J256)/'TMR(基本ﾃﾞｰﾀ)'!J256*100</f>
        <v>-0.07143076529628223</v>
      </c>
      <c r="K256" s="24">
        <f>('回帰TMR'!K256-'TMR(基本ﾃﾞｰﾀ)'!K256)/'TMR(基本ﾃﾞｰﾀ)'!K256*100</f>
        <v>-0.026364448042940018</v>
      </c>
      <c r="L256" s="24">
        <f>('回帰TMR'!L256-'TMR(基本ﾃﾞｰﾀ)'!L256)/'TMR(基本ﾃﾞｰﾀ)'!L256*100</f>
        <v>-0.003512595923573697</v>
      </c>
      <c r="M256" s="24">
        <f>('回帰TMR'!M256-'TMR(基本ﾃﾞｰﾀ)'!M256)/'TMR(基本ﾃﾞｰﾀ)'!M256*100</f>
        <v>0.21463611035854682</v>
      </c>
    </row>
    <row r="257" spans="2:13" ht="14.25">
      <c r="B257" s="51">
        <v>27</v>
      </c>
      <c r="C257" s="24">
        <f>('回帰TMR'!C257-'TMR(基本ﾃﾞｰﾀ)'!C257)/'TMR(基本ﾃﾞｰﾀ)'!C257*100</f>
        <v>0.3248313703212323</v>
      </c>
      <c r="D257" s="24">
        <f>('回帰TMR'!D257-'TMR(基本ﾃﾞｰﾀ)'!D257)/'TMR(基本ﾃﾞｰﾀ)'!D257*100</f>
        <v>0.06374791074477926</v>
      </c>
      <c r="E257" s="24">
        <f>('回帰TMR'!E257-'TMR(基本ﾃﾞｰﾀ)'!E257)/'TMR(基本ﾃﾞｰﾀ)'!E257*100</f>
        <v>-0.3581726062493475</v>
      </c>
      <c r="F257" s="24">
        <f>('回帰TMR'!F257-'TMR(基本ﾃﾞｰﾀ)'!F257)/'TMR(基本ﾃﾞｰﾀ)'!F257*100</f>
        <v>-0.1098252962342344</v>
      </c>
      <c r="G257" s="24">
        <f>('回帰TMR'!G257-'TMR(基本ﾃﾞｰﾀ)'!G257)/'TMR(基本ﾃﾞｰﾀ)'!G257*100</f>
        <v>0.022105594262511356</v>
      </c>
      <c r="H257" s="24">
        <f>('回帰TMR'!H257-'TMR(基本ﾃﾞｰﾀ)'!H257)/'TMR(基本ﾃﾞｰﾀ)'!H257*100</f>
        <v>-0.6384134124267314</v>
      </c>
      <c r="I257" s="24">
        <f>('回帰TMR'!I257-'TMR(基本ﾃﾞｰﾀ)'!I257)/'TMR(基本ﾃﾞｰﾀ)'!I257*100</f>
        <v>0.12783110175311357</v>
      </c>
      <c r="J257" s="24">
        <f>('回帰TMR'!J257-'TMR(基本ﾃﾞｰﾀ)'!J257)/'TMR(基本ﾃﾞｰﾀ)'!J257*100</f>
        <v>0.05463066123143562</v>
      </c>
      <c r="K257" s="24">
        <f>('回帰TMR'!K257-'TMR(基本ﾃﾞｰﾀ)'!K257)/'TMR(基本ﾃﾞｰﾀ)'!K257*100</f>
        <v>0.0833916165246306</v>
      </c>
      <c r="L257" s="24">
        <f>('回帰TMR'!L257-'TMR(基本ﾃﾞｰﾀ)'!L257)/'TMR(基本ﾃﾞｰﾀ)'!L257*100</f>
        <v>-0.03130028910409465</v>
      </c>
      <c r="M257" s="24">
        <f>('回帰TMR'!M257-'TMR(基本ﾃﾞｰﾀ)'!M257)/'TMR(基本ﾃﾞｰﾀ)'!M257*100</f>
        <v>0.06902574159104893</v>
      </c>
    </row>
    <row r="258" spans="2:13" ht="14.25">
      <c r="B258" s="51">
        <v>27.1</v>
      </c>
      <c r="C258" s="24">
        <f>('回帰TMR'!C258-'TMR(基本ﾃﾞｰﾀ)'!C258)/'TMR(基本ﾃﾞｰﾀ)'!C258*100</f>
        <v>-0.08910343046632567</v>
      </c>
      <c r="D258" s="24">
        <f>('回帰TMR'!D258-'TMR(基本ﾃﾞｰﾀ)'!D258)/'TMR(基本ﾃﾞｰﾀ)'!D258*100</f>
        <v>0.05791872940717456</v>
      </c>
      <c r="E258" s="24">
        <f>('回帰TMR'!E258-'TMR(基本ﾃﾞｰﾀ)'!E258)/'TMR(基本ﾃﾞｰﾀ)'!E258*100</f>
        <v>-0.22964648998493528</v>
      </c>
      <c r="F258" s="24">
        <f>('回帰TMR'!F258-'TMR(基本ﾃﾞｰﾀ)'!F258)/'TMR(基本ﾃﾞｰﾀ)'!F258*100</f>
        <v>-0.23532143885151047</v>
      </c>
      <c r="G258" s="24">
        <f>('回帰TMR'!G258-'TMR(基本ﾃﾞｰﾀ)'!G258)/'TMR(基本ﾃﾞｰﾀ)'!G258*100</f>
        <v>-0.12677545072320315</v>
      </c>
      <c r="H258" s="24">
        <f>('回帰TMR'!H258-'TMR(基本ﾃﾞｰﾀ)'!H258)/'TMR(基本ﾃﾞｰﾀ)'!H258*100</f>
        <v>-1.0565486562901154</v>
      </c>
      <c r="I258" s="24">
        <f>('回帰TMR'!I258-'TMR(基本ﾃﾞｰﾀ)'!I258)/'TMR(基本ﾃﾞｰﾀ)'!I258*100</f>
        <v>0.015019070851332719</v>
      </c>
      <c r="J258" s="24">
        <f>('回帰TMR'!J258-'TMR(基本ﾃﾞｰﾀ)'!J258)/'TMR(基本ﾃﾞｰﾀ)'!J258*100</f>
        <v>0.1643800097132174</v>
      </c>
      <c r="K258" s="24">
        <f>('回帰TMR'!K258-'TMR(基本ﾃﾞｰﾀ)'!K258)/'TMR(基本ﾃﾞｰﾀ)'!K258*100</f>
        <v>0.015782339358065518</v>
      </c>
      <c r="L258" s="24">
        <f>('回帰TMR'!L258-'TMR(基本ﾃﾞｰﾀ)'!L258)/'TMR(基本ﾃﾞｰﾀ)'!L258*100</f>
        <v>-0.04087955749240938</v>
      </c>
      <c r="M258" s="24">
        <f>('回帰TMR'!M258-'TMR(基本ﾃﾞｰﾀ)'!M258)/'TMR(基本ﾃﾞｰﾀ)'!M258*100</f>
        <v>0.18519555642953306</v>
      </c>
    </row>
    <row r="259" spans="2:13" ht="14.25">
      <c r="B259" s="51">
        <v>27.2</v>
      </c>
      <c r="C259" s="24">
        <f>('回帰TMR'!C259-'TMR(基本ﾃﾞｰﾀ)'!C259)/'TMR(基本ﾃﾞｰﾀ)'!C259*100</f>
        <v>0.09990839782319454</v>
      </c>
      <c r="D259" s="24">
        <f>('回帰TMR'!D259-'TMR(基本ﾃﾞｰﾀ)'!D259)/'TMR(基本ﾃﾞｰﾀ)'!D259*100</f>
        <v>-0.051370633439227924</v>
      </c>
      <c r="E259" s="24">
        <f>('回帰TMR'!E259-'TMR(基本ﾃﾞｰﾀ)'!E259)/'TMR(基本ﾃﾞｰﾀ)'!E259*100</f>
        <v>-0.3051996036936354</v>
      </c>
      <c r="F259" s="24">
        <f>('回帰TMR'!F259-'TMR(基本ﾃﾞｰﾀ)'!F259)/'TMR(基本ﾃﾞｰﾀ)'!F259*100</f>
        <v>-0.09332953684498153</v>
      </c>
      <c r="G259" s="24">
        <f>('回帰TMR'!G259-'TMR(基本ﾃﾞｰﾀ)'!G259)/'TMR(基本ﾃﾞｰﾀ)'!G259*100</f>
        <v>0.026226357560860503</v>
      </c>
      <c r="H259" s="24">
        <f>('回帰TMR'!H259-'TMR(基本ﾃﾞｰﾀ)'!H259)/'TMR(基本ﾃﾞｰﾀ)'!H259*100</f>
        <v>-0.6516301300158573</v>
      </c>
      <c r="I259" s="24">
        <f>('回帰TMR'!I259-'TMR(基本ﾃﾞｰﾀ)'!I259)/'TMR(基本ﾃﾞｰﾀ)'!I259*100</f>
        <v>0.12853750733989475</v>
      </c>
      <c r="J259" s="24">
        <f>('回帰TMR'!J259-'TMR(基本ﾃﾞｰﾀ)'!J259)/'TMR(基本ﾃﾞｰﾀ)'!J259*100</f>
        <v>0.29432898248914374</v>
      </c>
      <c r="K259" s="24">
        <f>('回帰TMR'!K259-'TMR(基本ﾃﾞｰﾀ)'!K259)/'TMR(基本ﾃﾞｰﾀ)'!K259*100</f>
        <v>-0.0692397783845585</v>
      </c>
      <c r="L259" s="24">
        <f>('回帰TMR'!L259-'TMR(基本ﾃﾞｰﾀ)'!L259)/'TMR(基本ﾃﾞｰﾀ)'!L259*100</f>
        <v>-0.19055178413291132</v>
      </c>
      <c r="M259" s="24">
        <f>('回帰TMR'!M259-'TMR(基本ﾃﾞｰﾀ)'!M259)/'TMR(基本ﾃﾞｰﾀ)'!M259*100</f>
        <v>0.11054949879353317</v>
      </c>
    </row>
    <row r="260" spans="2:13" ht="14.25">
      <c r="B260" s="51">
        <v>27.3</v>
      </c>
      <c r="C260" s="24">
        <f>('回帰TMR'!C260-'TMR(基本ﾃﾞｰﾀ)'!C260)/'TMR(基本ﾃﾞｰﾀ)'!C260*100</f>
        <v>-0.2608120382597976</v>
      </c>
      <c r="D260" s="24">
        <f>('回帰TMR'!D260-'TMR(基本ﾃﾞｰﾀ)'!D260)/'TMR(基本ﾃﾞｰﾀ)'!D260*100</f>
        <v>0.16743397847165403</v>
      </c>
      <c r="E260" s="24">
        <f>('回帰TMR'!E260-'TMR(基本ﾃﾞｰﾀ)'!E260)/'TMR(基本ﾃﾞｰﾀ)'!E260*100</f>
        <v>-0.16820714285014293</v>
      </c>
      <c r="F260" s="24">
        <f>('回帰TMR'!F260-'TMR(基本ﾃﾞｰﾀ)'!F260)/'TMR(基本ﾃﾞｰﾀ)'!F260*100</f>
        <v>-0.19291756575749058</v>
      </c>
      <c r="G260" s="24">
        <f>('回帰TMR'!G260-'TMR(基本ﾃﾞｰﾀ)'!G260)/'TMR(基本ﾃﾞｰﾀ)'!G260*100</f>
        <v>-0.11831410856303433</v>
      </c>
      <c r="H260" s="24">
        <f>('回帰TMR'!H260-'TMR(基本ﾃﾞｰﾀ)'!H260)/'TMR(基本ﾃﾞｰﾀ)'!H260*100</f>
        <v>-0.2582545379804074</v>
      </c>
      <c r="I260" s="24">
        <f>('回帰TMR'!I260-'TMR(基本ﾃﾞｰﾀ)'!I260)/'TMR(基本ﾃﾞｰﾀ)'!I260*100</f>
        <v>-0.019934904490111666</v>
      </c>
      <c r="J260" s="24">
        <f>('回帰TMR'!J260-'TMR(基本ﾃﾞｰﾀ)'!J260)/'TMR(基本ﾃﾞｰﾀ)'!J260*100</f>
        <v>0.13145283793894263</v>
      </c>
      <c r="K260" s="24">
        <f>('回帰TMR'!K260-'TMR(基本ﾃﾞｰﾀ)'!K260)/'TMR(基本ﾃﾞｰﾀ)'!K260*100</f>
        <v>0.18757004036547167</v>
      </c>
      <c r="L260" s="24">
        <f>('回帰TMR'!L260-'TMR(基本ﾃﾞｰﾀ)'!L260)/'TMR(基本ﾃﾞｰﾀ)'!L260*100</f>
        <v>0.06604394159651956</v>
      </c>
      <c r="M260" s="24">
        <f>('回帰TMR'!M260-'TMR(基本ﾃﾞｰﾀ)'!M260)/'TMR(基本ﾃﾞｰﾀ)'!M260*100</f>
        <v>0.24703801564568967</v>
      </c>
    </row>
    <row r="261" spans="2:13" ht="14.25">
      <c r="B261" s="51">
        <v>27.4</v>
      </c>
      <c r="C261" s="24">
        <f>('回帰TMR'!C261-'TMR(基本ﾃﾞｰﾀ)'!C261)/'TMR(基本ﾃﾞｰﾀ)'!C261*100</f>
        <v>0.2295834531139746</v>
      </c>
      <c r="D261" s="24">
        <f>('回帰TMR'!D261-'TMR(基本ﾃﾞｰﾀ)'!D261)/'TMR(基本ﾃﾞｰﾀ)'!D261*100</f>
        <v>0.04491752970546866</v>
      </c>
      <c r="E261" s="24">
        <f>('回帰TMR'!E261-'TMR(基本ﾃﾞｰﾀ)'!E261)/'TMR(基本ﾃﾞｰﾀ)'!E261*100</f>
        <v>-0.19450111694833888</v>
      </c>
      <c r="F261" s="24">
        <f>('回帰TMR'!F261-'TMR(基本ﾃﾞｰﾀ)'!F261)/'TMR(基本ﾃﾞｰﾀ)'!F261*100</f>
        <v>0.24554158637515922</v>
      </c>
      <c r="G261" s="24">
        <f>('回帰TMR'!G261-'TMR(基本ﾃﾞｰﾀ)'!G261)/'TMR(基本ﾃﾞｰﾀ)'!G261*100</f>
        <v>0.14209426730825003</v>
      </c>
      <c r="H261" s="24">
        <f>('回帰TMR'!H261-'TMR(基本ﾃﾞｰﾀ)'!H261)/'TMR(基本ﾃﾞｰﾀ)'!H261*100</f>
        <v>-0.3851796154050306</v>
      </c>
      <c r="I261" s="24">
        <f>('回帰TMR'!I261-'TMR(基本ﾃﾞｰﾀ)'!I261)/'TMR(基本ﾃﾞｰﾀ)'!I261*100</f>
        <v>0.07792077952751725</v>
      </c>
      <c r="J261" s="24">
        <f>('回帰TMR'!J261-'TMR(基本ﾃﾞｰﾀ)'!J261)/'TMR(基本ﾃﾞｰﾀ)'!J261*100</f>
        <v>0.005886795187569267</v>
      </c>
      <c r="K261" s="24">
        <f>('回帰TMR'!K261-'TMR(基本ﾃﾞｰﾀ)'!K261)/'TMR(基本ﾃﾞｰﾀ)'!K261*100</f>
        <v>0.03170017286434833</v>
      </c>
      <c r="L261" s="24">
        <f>('回帰TMR'!L261-'TMR(基本ﾃﾞｰﾀ)'!L261)/'TMR(基本ﾃﾞｰﾀ)'!L261*100</f>
        <v>-0.08285841786208394</v>
      </c>
      <c r="M261" s="24">
        <f>('回帰TMR'!M261-'TMR(基本ﾃﾞｰﾀ)'!M261)/'TMR(基本ﾃﾞｰﾀ)'!M261*100</f>
        <v>0.08612505499069457</v>
      </c>
    </row>
    <row r="262" spans="2:13" ht="14.25">
      <c r="B262" s="51">
        <v>27.5</v>
      </c>
      <c r="C262" s="24">
        <f>('回帰TMR'!C262-'TMR(基本ﾃﾞｰﾀ)'!C262)/'TMR(基本ﾃﾞｰﾀ)'!C262*100</f>
        <v>-0.14511843232404392</v>
      </c>
      <c r="D262" s="24">
        <f>('回帰TMR'!D262-'TMR(基本ﾃﾞｰﾀ)'!D262)/'TMR(基本ﾃﾞｰﾀ)'!D262*100</f>
        <v>0.18779432268105736</v>
      </c>
      <c r="E262" s="24">
        <f>('回帰TMR'!E262-'TMR(基本ﾃﾞｰﾀ)'!E262)/'TMR(基本ﾃﾞｰﾀ)'!E262*100</f>
        <v>0.2486471060458603</v>
      </c>
      <c r="F262" s="24">
        <f>('回帰TMR'!F262-'TMR(基本ﾃﾞｰﾀ)'!F262)/'TMR(基本ﾃﾞｰﾀ)'!F262*100</f>
        <v>0.17310665188401056</v>
      </c>
      <c r="G262" s="24">
        <f>('回帰TMR'!G262-'TMR(基本ﾃﾞｰﾀ)'!G262)/'TMR(基本ﾃﾞｰﾀ)'!G262*100</f>
        <v>0.022527419582184603</v>
      </c>
      <c r="H262" s="24">
        <f>('回帰TMR'!H262-'TMR(基本ﾃﾞｰﾀ)'!H262)/'TMR(基本ﾃﾞｰﾀ)'!H262*100</f>
        <v>-0.25671698508489565</v>
      </c>
      <c r="I262" s="24">
        <f>('回帰TMR'!I262-'TMR(基本ﾃﾞｰﾀ)'!I262)/'TMR(基本ﾃﾞｰﾀ)'!I262*100</f>
        <v>-0.03075007871082363</v>
      </c>
      <c r="J262" s="24">
        <f>('回帰TMR'!J262-'TMR(基本ﾃﾞｰﾀ)'!J262)/'TMR(基本ﾃﾞｰﾀ)'!J262*100</f>
        <v>0.12055701531635363</v>
      </c>
      <c r="K262" s="24">
        <f>('回帰TMR'!K262-'TMR(基本ﾃﾞｰﾀ)'!K262)/'TMR(基本ﾃﾞｰﾀ)'!K262*100</f>
        <v>-0.03357429529153295</v>
      </c>
      <c r="L262" s="24">
        <f>('回帰TMR'!L262-'TMR(基本ﾃﾞｰﾀ)'!L262)/'TMR(基本ﾃﾞｰﾀ)'!L262*100</f>
        <v>-0.10718393430088567</v>
      </c>
      <c r="M262" s="24">
        <f>('回帰TMR'!M262-'TMR(基本ﾃﾞｰﾀ)'!M262)/'TMR(基本ﾃﾞｰﾀ)'!M262*100</f>
        <v>0.2252250206435593</v>
      </c>
    </row>
    <row r="263" spans="2:13" ht="14.25">
      <c r="B263" s="51">
        <v>27.6</v>
      </c>
      <c r="C263" s="24">
        <f>('回帰TMR'!C263-'TMR(基本ﾃﾞｰﾀ)'!C263)/'TMR(基本ﾃﾞｰﾀ)'!C263*100</f>
        <v>0.15792456191858245</v>
      </c>
      <c r="D263" s="24">
        <f>('回帰TMR'!D263-'TMR(基本ﾃﾞｰﾀ)'!D263)/'TMR(基本ﾃﾞｰﾀ)'!D263*100</f>
        <v>0.40271597468707804</v>
      </c>
      <c r="E263" s="24">
        <f>('回帰TMR'!E263-'TMR(基本ﾃﾞｰﾀ)'!E263)/'TMR(基本ﾃﾞｰﾀ)'!E263*100</f>
        <v>-0.15081099563512215</v>
      </c>
      <c r="F263" s="24">
        <f>('回帰TMR'!F263-'TMR(基本ﾃﾞｰﾀ)'!F263)/'TMR(基本ﾃﾞｰﾀ)'!F263*100</f>
        <v>0.02087007292185594</v>
      </c>
      <c r="G263" s="24">
        <f>('回帰TMR'!G263-'TMR(基本ﾃﾞｰﾀ)'!G263)/'TMR(基本ﾃﾞｰﾀ)'!G263*100</f>
        <v>0.3119118590439077</v>
      </c>
      <c r="H263" s="24">
        <f>('回帰TMR'!H263-'TMR(基本ﾃﾞｰﾀ)'!H263)/'TMR(基本ﾃﾞｰﾀ)'!H263*100</f>
        <v>-0.5947903457857747</v>
      </c>
      <c r="I263" s="24">
        <f>('回帰TMR'!I263-'TMR(基本ﾃﾞｰﾀ)'!I263)/'TMR(基本ﾃﾞｰﾀ)'!I263*100</f>
        <v>0.35685061634578985</v>
      </c>
      <c r="J263" s="24">
        <f>('回帰TMR'!J263-'TMR(基本ﾃﾞｰﾀ)'!J263)/'TMR(基本ﾃﾞｰﾀ)'!J263*100</f>
        <v>0.2743523341183968</v>
      </c>
      <c r="K263" s="24">
        <f>('回帰TMR'!K263-'TMR(基本ﾃﾞｰﾀ)'!K263)/'TMR(基本ﾃﾞｰﾀ)'!K263*100</f>
        <v>0.10096066810489934</v>
      </c>
      <c r="L263" s="24">
        <f>('回帰TMR'!L263-'TMR(基本ﾃﾞｰﾀ)'!L263)/'TMR(基本ﾃﾞｰﾀ)'!L263*100</f>
        <v>0.02961279030043056</v>
      </c>
      <c r="M263" s="24">
        <f>('回帰TMR'!M263-'TMR(基本ﾃﾞｰﾀ)'!M263)/'TMR(基本ﾃﾞｰﾀ)'!M263*100</f>
        <v>0.2777921122893322</v>
      </c>
    </row>
    <row r="264" spans="2:13" ht="14.25">
      <c r="B264" s="51">
        <v>27.7</v>
      </c>
      <c r="C264" s="24">
        <f>('回帰TMR'!C264-'TMR(基本ﾃﾞｰﾀ)'!C264)/'TMR(基本ﾃﾞｰﾀ)'!C264*100</f>
        <v>0.3343694085680386</v>
      </c>
      <c r="D264" s="24">
        <f>('回帰TMR'!D264-'TMR(基本ﾃﾞｰﾀ)'!D264)/'TMR(基本ﾃﾞｰﾀ)'!D264*100</f>
        <v>0.2062054132768792</v>
      </c>
      <c r="E264" s="24">
        <f>('回帰TMR'!E264-'TMR(基本ﾃﾞｰﾀ)'!E264)/'TMR(基本ﾃﾞｰﾀ)'!E264*100</f>
        <v>0.06902145109985923</v>
      </c>
      <c r="F264" s="24">
        <f>('回帰TMR'!F264-'TMR(基本ﾃﾞｰﾀ)'!F264)/'TMR(基本ﾃﾞｰﾀ)'!F264*100</f>
        <v>0.22536278659277703</v>
      </c>
      <c r="G264" s="24">
        <f>('回帰TMR'!G264-'TMR(基本ﾃﾞｰﾀ)'!G264)/'TMR(基本ﾃﾞｰﾀ)'!G264*100</f>
        <v>-0.14820538902293184</v>
      </c>
      <c r="H264" s="24">
        <f>('回帰TMR'!H264-'TMR(基本ﾃﾞｰﾀ)'!H264)/'TMR(基本ﾃﾞｰﾀ)'!H264*100</f>
        <v>-0.540481818309163</v>
      </c>
      <c r="I264" s="24">
        <f>('回帰TMR'!I264-'TMR(基本ﾃﾞｰﾀ)'!I264)/'TMR(基本ﾃﾞｰﾀ)'!I264*100</f>
        <v>0.2507547904708005</v>
      </c>
      <c r="J264" s="24">
        <f>('回帰TMR'!J264-'TMR(基本ﾃﾞｰﾀ)'!J264)/'TMR(基本ﾃﾞｰﾀ)'!J264*100</f>
        <v>0.3931815732559103</v>
      </c>
      <c r="K264" s="24">
        <f>('回帰TMR'!K264-'TMR(基本ﾃﾞｰﾀ)'!K264)/'TMR(基本ﾃﾞｰﾀ)'!K264*100</f>
        <v>0.03711035868441214</v>
      </c>
      <c r="L264" s="24">
        <f>('回帰TMR'!L264-'TMR(基本ﾃﾞｰﾀ)'!L264)/'TMR(基本ﾃﾞｰﾀ)'!L264*100</f>
        <v>-0.11793584013274376</v>
      </c>
      <c r="M264" s="24">
        <f>('回帰TMR'!M264-'TMR(基本ﾃﾞｰﾀ)'!M264)/'TMR(基本ﾃﾞｰﾀ)'!M264*100</f>
        <v>0.2073730810583836</v>
      </c>
    </row>
    <row r="265" spans="2:13" ht="14.25">
      <c r="B265" s="51">
        <v>27.8</v>
      </c>
      <c r="C265" s="24">
        <f>('回帰TMR'!C265-'TMR(基本ﾃﾞｰﾀ)'!C265)/'TMR(基本ﾃﾞｰﾀ)'!C265*100</f>
        <v>0.31375808040042164</v>
      </c>
      <c r="D265" s="24">
        <f>('回帰TMR'!D265-'TMR(基本ﾃﾞｰﾀ)'!D265)/'TMR(基本ﾃﾞｰﾀ)'!D265*100</f>
        <v>0.3445420123894166</v>
      </c>
      <c r="E265" s="24">
        <f>('回帰TMR'!E265-'TMR(基本ﾃﾞｰﾀ)'!E265)/'TMR(基本ﾃﾞｰﾀ)'!E265*100</f>
        <v>-0.025422497201703337</v>
      </c>
      <c r="F265" s="24">
        <f>('回帰TMR'!F265-'TMR(基本ﾃﾞｰﾀ)'!F265)/'TMR(基本ﾃﾞｰﾀ)'!F265*100</f>
        <v>0.12133537313906344</v>
      </c>
      <c r="G265" s="24">
        <f>('回帰TMR'!G265-'TMR(基本ﾃﾞｰﾀ)'!G265)/'TMR(基本ﾃﾞｰﾀ)'!G265*100</f>
        <v>0.3731493522726136</v>
      </c>
      <c r="H265" s="24">
        <f>('回帰TMR'!H265-'TMR(基本ﾃﾞｰﾀ)'!H265)/'TMR(基本ﾃﾞｰﾀ)'!H265*100</f>
        <v>-0.5423067474134073</v>
      </c>
      <c r="I265" s="24">
        <f>('回帰TMR'!I265-'TMR(基本ﾃﾞｰﾀ)'!I265)/'TMR(基本ﾃﾞｰﾀ)'!I265*100</f>
        <v>0.06917071238095623</v>
      </c>
      <c r="J265" s="24">
        <f>('回帰TMR'!J265-'TMR(基本ﾃﾞｰﾀ)'!J265)/'TMR(基本ﾃﾞｰﾀ)'!J265*100</f>
        <v>-0.02784217079335338</v>
      </c>
      <c r="K265" s="24">
        <f>('回帰TMR'!K265-'TMR(基本ﾃﾞｰﾀ)'!K265)/'TMR(基本ﾃﾞｰﾀ)'!K265*100</f>
        <v>-0.007939317941993233</v>
      </c>
      <c r="L265" s="24">
        <f>('回帰TMR'!L265-'TMR(基本ﾃﾞｰﾀ)'!L265)/'TMR(基本ﾃﾞｰﾀ)'!L265*100</f>
        <v>0.021324479463681368</v>
      </c>
      <c r="M265" s="24">
        <f>('回帰TMR'!M265-'TMR(基本ﾃﾞｰﾀ)'!M265)/'TMR(基本ﾃﾞｰﾀ)'!M265*100</f>
        <v>0.3514786175932744</v>
      </c>
    </row>
    <row r="266" spans="2:13" ht="14.25">
      <c r="B266" s="51">
        <v>27.9</v>
      </c>
      <c r="C266" s="24">
        <f>('回帰TMR'!C266-'TMR(基本ﾃﾞｰﾀ)'!C266)/'TMR(基本ﾃﾞｰﾀ)'!C266*100</f>
        <v>0.5506425723608276</v>
      </c>
      <c r="D266" s="24">
        <f>('回帰TMR'!D266-'TMR(基本ﾃﾞｰﾀ)'!D266)/'TMR(基本ﾃﾞｰﾀ)'!D266*100</f>
        <v>0.37865687725069436</v>
      </c>
      <c r="E266" s="24">
        <f>('回帰TMR'!E266-'TMR(基本ﾃﾞｰﾀ)'!E266)/'TMR(基本ﾃﾞｰﾀ)'!E266*100</f>
        <v>0.1626927638753134</v>
      </c>
      <c r="F266" s="24">
        <f>('回帰TMR'!F266-'TMR(基本ﾃﾞｰﾀ)'!F266)/'TMR(基本ﾃﾞｰﾀ)'!F266*100</f>
        <v>0.04167933091795322</v>
      </c>
      <c r="G266" s="24">
        <f>('回帰TMR'!G266-'TMR(基本ﾃﾞｰﾀ)'!G266)/'TMR(基本ﾃﾞｰﾀ)'!G266*100</f>
        <v>-0.18573163647519586</v>
      </c>
      <c r="H266" s="24">
        <f>('回帰TMR'!H266-'TMR(基本ﾃﾞｰﾀ)'!H266)/'TMR(基本ﾃﾞｰﾀ)'!H266*100</f>
        <v>-0.5023011075797997</v>
      </c>
      <c r="I266" s="24">
        <f>('回帰TMR'!I266-'TMR(基本ﾃﾞｰﾀ)'!I266)/'TMR(基本ﾃﾞｰﾀ)'!I266*100</f>
        <v>0.21507063349300135</v>
      </c>
      <c r="J266" s="24">
        <f>('回帰TMR'!J266-'TMR(基本ﾃﾞｰﾀ)'!J266)/'TMR(基本ﾃﾞｰﾀ)'!J266*100</f>
        <v>0.1296303002177496</v>
      </c>
      <c r="K266" s="24">
        <f>('回帰TMR'!K266-'TMR(基本ﾃﾞｰﾀ)'!K266)/'TMR(基本ﾃﾞｰﾀ)'!K266*100</f>
        <v>-0.05231481592914775</v>
      </c>
      <c r="L266" s="24">
        <f>('回帰TMR'!L266-'TMR(基本ﾃﾞｰﾀ)'!L266)/'TMR(基本ﾃﾞｰﾀ)'!L266*100</f>
        <v>-0.1252202860060922</v>
      </c>
      <c r="M266" s="24">
        <f>('回帰TMR'!M266-'TMR(基本ﾃﾞｰﾀ)'!M266)/'TMR(基本ﾃﾞｰﾀ)'!M266*100</f>
        <v>0.14025224310425663</v>
      </c>
    </row>
    <row r="267" spans="2:13" ht="14.25">
      <c r="B267" s="51">
        <v>28</v>
      </c>
      <c r="C267" s="24">
        <f>('回帰TMR'!C267-'TMR(基本ﾃﾞｰﾀ)'!C267)/'TMR(基本ﾃﾞｰﾀ)'!C267*100</f>
        <v>0.20059186155720624</v>
      </c>
      <c r="D267" s="24">
        <f>('回帰TMR'!D267-'TMR(基本ﾃﾞｰﾀ)'!D267)/'TMR(基本ﾃﾞｰﾀ)'!D267*100</f>
        <v>0.1968980896527791</v>
      </c>
      <c r="E267" s="24">
        <f>('回帰TMR'!E267-'TMR(基本ﾃﾞｰﾀ)'!E267)/'TMR(基本ﾃﾞｰﾀ)'!E267*100</f>
        <v>-0.13735121292792074</v>
      </c>
      <c r="F267" s="24">
        <f>('回帰TMR'!F267-'TMR(基本ﾃﾞｰﾀ)'!F267)/'TMR(基本ﾃﾞｰﾀ)'!F267*100</f>
        <v>0.49201926692807846</v>
      </c>
      <c r="G267" s="24">
        <f>('回帰TMR'!G267-'TMR(基本ﾃﾞｰﾀ)'!G267)/'TMR(基本ﾃﾞｰﾀ)'!G267*100</f>
        <v>0.34480499310491586</v>
      </c>
      <c r="H267" s="24">
        <f>('回帰TMR'!H267-'TMR(基本ﾃﾞｰﾀ)'!H267)/'TMR(基本ﾃﾞｰﾀ)'!H267*100</f>
        <v>-0.26135975330787403</v>
      </c>
      <c r="I267" s="24">
        <f>('回帰TMR'!I267-'TMR(基本ﾃﾞｰﾀ)'!I267)/'TMR(基本ﾃﾞｰﾀ)'!I267*100</f>
        <v>0.11270974357895196</v>
      </c>
      <c r="J267" s="24">
        <f>('回帰TMR'!J267-'TMR(基本ﾃﾞｰﾀ)'!J267)/'TMR(基本ﾃﾞｰﾀ)'!J267*100</f>
        <v>0.2520328636206005</v>
      </c>
      <c r="K267" s="24">
        <f>('回帰TMR'!K267-'TMR(基本ﾃﾞｰﾀ)'!K267)/'TMR(基本ﾃﾞｰﾀ)'!K267*100</f>
        <v>0.08718106270834011</v>
      </c>
      <c r="L267" s="24">
        <f>('回帰TMR'!L267-'TMR(基本ﾃﾞｰﾀ)'!L267)/'TMR(基本ﾃﾞｰﾀ)'!L267*100</f>
        <v>-0.10950756131723494</v>
      </c>
      <c r="M267" s="24">
        <f>('回帰TMR'!M267-'TMR(基本ﾃﾞｰﾀ)'!M267)/'TMR(基本ﾃﾞｰﾀ)'!M267*100</f>
        <v>0.07247845445705943</v>
      </c>
    </row>
    <row r="268" spans="2:13" ht="14.25">
      <c r="B268" s="51">
        <v>28.1</v>
      </c>
      <c r="C268" s="24">
        <f>('回帰TMR'!C268-'TMR(基本ﾃﾞｰﾀ)'!C268)/'TMR(基本ﾃﾞｰﾀ)'!C268*100</f>
        <v>0.49742531294034753</v>
      </c>
      <c r="D268" s="24">
        <f>('回帰TMR'!D268-'TMR(基本ﾃﾞｰﾀ)'!D268)/'TMR(基本ﾃﾞｰﾀ)'!D268*100</f>
        <v>0.7105716227765378</v>
      </c>
      <c r="E268" s="24">
        <f>('回帰TMR'!E268-'TMR(基本ﾃﾞｰﾀ)'!E268)/'TMR(基本ﾃﾞｰﾀ)'!E268*100</f>
        <v>0.6022894319398909</v>
      </c>
      <c r="F268" s="24">
        <f>('回帰TMR'!F268-'TMR(基本ﾃﾞｰﾀ)'!F268)/'TMR(基本ﾃﾞｰﾀ)'!F268*100</f>
        <v>0.18790861514699594</v>
      </c>
      <c r="G268" s="24">
        <f>('回帰TMR'!G268-'TMR(基本ﾃﾞｰﾀ)'!G268)/'TMR(基本ﾃﾞｰﾀ)'!G268*100</f>
        <v>0.11859442399943558</v>
      </c>
      <c r="H268" s="24">
        <f>('回帰TMR'!H268-'TMR(基本ﾃﾞｰﾀ)'!H268)/'TMR(基本ﾃﾞｰﾀ)'!H268*100</f>
        <v>-0.9272088211270078</v>
      </c>
      <c r="I268" s="24">
        <f>('回帰TMR'!I268-'TMR(基本ﾃﾞｰﾀ)'!I268)/'TMR(基本ﾃﾞｰﾀ)'!I268*100</f>
        <v>0.011635445071233019</v>
      </c>
      <c r="J268" s="24">
        <f>('回帰TMR'!J268-'TMR(基本ﾃﾞｰﾀ)'!J268)/'TMR(基本ﾃﾞｰﾀ)'!J268*100</f>
        <v>0.3577038461311075</v>
      </c>
      <c r="K268" s="24">
        <f>('回帰TMR'!K268-'TMR(基本ﾃﾞｰﾀ)'!K268)/'TMR(基本ﾃﾞｰﾀ)'!K268*100</f>
        <v>-0.15727291159386755</v>
      </c>
      <c r="L268" s="24">
        <f>('回帰TMR'!L268-'TMR(基本ﾃﾞｰﾀ)'!L268)/'TMR(基本ﾃﾞｰﾀ)'!L268*100</f>
        <v>-0.272922987554364</v>
      </c>
      <c r="M268" s="24">
        <f>('回帰TMR'!M268-'TMR(基本ﾃﾞｰﾀ)'!M268)/'TMR(基本ﾃﾞｰﾀ)'!M268*100</f>
        <v>0.14873931940030735</v>
      </c>
    </row>
    <row r="269" spans="2:13" ht="14.25">
      <c r="B269" s="51">
        <v>28.2</v>
      </c>
      <c r="C269" s="24">
        <f>('回帰TMR'!C269-'TMR(基本ﾃﾞｰﾀ)'!C269)/'TMR(基本ﾃﾞｰﾀ)'!C269*100</f>
        <v>0.7815213969347765</v>
      </c>
      <c r="D269" s="24">
        <f>('回帰TMR'!D269-'TMR(基本ﾃﾞｰﾀ)'!D269)/'TMR(基本ﾃﾞｰﾀ)'!D269*100</f>
        <v>0.6514866332929538</v>
      </c>
      <c r="E269" s="24">
        <f>('回帰TMR'!E269-'TMR(基本ﾃﾞｰﾀ)'!E269)/'TMR(基本ﾃﾞｰﾀ)'!E269*100</f>
        <v>0.5703560222477313</v>
      </c>
      <c r="F269" s="24">
        <f>('回帰TMR'!F269-'TMR(基本ﾃﾞｰﾀ)'!F269)/'TMR(基本ﾃﾞｰﾀ)'!F269*100</f>
        <v>0.3954142337153607</v>
      </c>
      <c r="G269" s="24">
        <f>('回帰TMR'!G269-'TMR(基本ﾃﾞｰﾀ)'!G269)/'TMR(基本ﾃﾞｰﾀ)'!G269*100</f>
        <v>0.12267758174775865</v>
      </c>
      <c r="H269" s="24">
        <f>('回帰TMR'!H269-'TMR(基本ﾃﾞｰﾀ)'!H269)/'TMR(基本ﾃﾞｰﾀ)'!H269*100</f>
        <v>-0.5242215236983849</v>
      </c>
      <c r="I269" s="24">
        <f>('回帰TMR'!I269-'TMR(基本ﾃﾞｰﾀ)'!I269)/'TMR(基本ﾃﾞｰﾀ)'!I269*100</f>
        <v>-0.12671064129330037</v>
      </c>
      <c r="J269" s="24">
        <f>('回帰TMR'!J269-'TMR(基本ﾃﾞｰﾀ)'!J269)/'TMR(基本ﾃﾞｰﾀ)'!J269*100</f>
        <v>0.21915360883823465</v>
      </c>
      <c r="K269" s="24">
        <f>('回帰TMR'!K269-'TMR(基本ﾃﾞｰﾀ)'!K269)/'TMR(基本ﾃﾞｰﾀ)'!K269*100</f>
        <v>0.0949207836718538</v>
      </c>
      <c r="L269" s="24">
        <f>('回帰TMR'!L269-'TMR(基本ﾃﾞｰﾀ)'!L269)/'TMR(基本ﾃﾞｰﾀ)'!L269*100</f>
        <v>0.015698488408900323</v>
      </c>
      <c r="M269" s="24">
        <f>('回帰TMR'!M269-'TMR(基本ﾃﾞｰﾀ)'!M269)/'TMR(基本ﾃﾞｰﾀ)'!M269*100</f>
        <v>0.2987480951460434</v>
      </c>
    </row>
    <row r="270" spans="2:13" ht="14.25">
      <c r="B270" s="51">
        <v>28.3</v>
      </c>
      <c r="C270" s="24">
        <f>('回帰TMR'!C270-'TMR(基本ﾃﾞｰﾀ)'!C270)/'TMR(基本ﾃﾞｰﾀ)'!C270*100</f>
        <v>1.122793897064649</v>
      </c>
      <c r="D270" s="24">
        <f>('回帰TMR'!D270-'TMR(基本ﾃﾞｰﾀ)'!D270)/'TMR(基本ﾃﾞｰﾀ)'!D270*100</f>
        <v>0.7108897489695521</v>
      </c>
      <c r="E270" s="24">
        <f>('回帰TMR'!E270-'TMR(基本ﾃﾞｰﾀ)'!E270)/'TMR(基本ﾃﾞｰﾀ)'!E270*100</f>
        <v>0.15135048058380915</v>
      </c>
      <c r="F270" s="24">
        <f>('回帰TMR'!F270-'TMR(基本ﾃﾞｰﾀ)'!F270)/'TMR(基本ﾃﾞｰﾀ)'!F270*100</f>
        <v>-0.028368400262703354</v>
      </c>
      <c r="G270" s="24">
        <f>('回帰TMR'!G270-'TMR(基本ﾃﾞｰﾀ)'!G270)/'TMR(基本ﾃﾞｰﾀ)'!G270*100</f>
        <v>0.3383520150805578</v>
      </c>
      <c r="H270" s="24">
        <f>('回帰TMR'!H270-'TMR(基本ﾃﾞｰﾀ)'!H270)/'TMR(基本ﾃﾞｰﾀ)'!H270*100</f>
        <v>-0.7910677370437413</v>
      </c>
      <c r="I270" s="24">
        <f>('回帰TMR'!I270-'TMR(基本ﾃﾞｰﾀ)'!I270)/'TMR(基本ﾃﾞｰﾀ)'!I270*100</f>
        <v>0.007199978843631131</v>
      </c>
      <c r="J270" s="24">
        <f>('回帰TMR'!J270-'TMR(基本ﾃﾞｰﾀ)'!J270)/'TMR(基本ﾃﾞｰﾀ)'!J270*100</f>
        <v>0.11919601908531345</v>
      </c>
      <c r="K270" s="24">
        <f>('回帰TMR'!K270-'TMR(基本ﾃﾞｰﾀ)'!K270)/'TMR(基本ﾃﾞｰﾀ)'!K270*100</f>
        <v>-0.03837382173189391</v>
      </c>
      <c r="L270" s="24">
        <f>('回帰TMR'!L270-'TMR(基本ﾃﾞｰﾀ)'!L270)/'TMR(基本ﾃﾞｰﾀ)'!L270*100</f>
        <v>-0.11042651756642355</v>
      </c>
      <c r="M270" s="24">
        <f>('回帰TMR'!M270-'TMR(基本ﾃﾞｰﾀ)'!M270)/'TMR(基本ﾃﾞｰﾀ)'!M270*100</f>
        <v>0.234290506547388</v>
      </c>
    </row>
    <row r="271" spans="2:13" ht="14.25">
      <c r="B271" s="51">
        <v>28.4</v>
      </c>
      <c r="C271" s="24">
        <f>('回帰TMR'!C271-'TMR(基本ﾃﾞｰﾀ)'!C271)/'TMR(基本ﾃﾞｰﾀ)'!C271*100</f>
        <v>0.7261327601291424</v>
      </c>
      <c r="D271" s="24">
        <f>('回帰TMR'!D271-'TMR(基本ﾃﾞｰﾀ)'!D271)/'TMR(基本ﾃﾞｰﾀ)'!D271*100</f>
        <v>0.5514994633458696</v>
      </c>
      <c r="E271" s="24">
        <f>('回帰TMR'!E271-'TMR(基本ﾃﾞｰﾀ)'!E271)/'TMR(基本ﾃﾞｰﾀ)'!E271*100</f>
        <v>0.5219191823502569</v>
      </c>
      <c r="F271" s="24">
        <f>('回帰TMR'!F271-'TMR(基本ﾃﾞｰﾀ)'!F271)/'TMR(基本ﾃﾞｰﾀ)'!F271*100</f>
        <v>0.8083700518054744</v>
      </c>
      <c r="G271" s="24">
        <f>('回帰TMR'!G271-'TMR(基本ﾃﾞｰﾀ)'!G271)/'TMR(基本ﾃﾞｰﾀ)'!G271*100</f>
        <v>0.3505576681884064</v>
      </c>
      <c r="H271" s="24">
        <f>('回帰TMR'!H271-'TMR(基本ﾃﾞｰﾀ)'!H271)/'TMR(基本ﾃﾞｰﾀ)'!H271*100</f>
        <v>-0.17780603709990303</v>
      </c>
      <c r="I271" s="24">
        <f>('回帰TMR'!I271-'TMR(基本ﾃﾞｰﾀ)'!I271)/'TMR(基本ﾃﾞｰﾀ)'!I271*100</f>
        <v>-0.08953668253018397</v>
      </c>
      <c r="J271" s="24">
        <f>('回帰TMR'!J271-'TMR(基本ﾃﾞｰﾀ)'!J271)/'TMR(基本ﾃﾞｰﾀ)'!J271*100</f>
        <v>0.2477529403185566</v>
      </c>
      <c r="K271" s="24">
        <f>('回帰TMR'!K271-'TMR(基本ﾃﾞｰﾀ)'!K271)/'TMR(基本ﾃﾞｰﾀ)'!K271*100</f>
        <v>0.10663941731989314</v>
      </c>
      <c r="L271" s="24">
        <f>('回帰TMR'!L271-'TMR(基本ﾃﾞｰﾀ)'!L271)/'TMR(基本ﾃﾞｰﾀ)'!L271*100</f>
        <v>-0.09052008725906138</v>
      </c>
      <c r="M271" s="24">
        <f>('回帰TMR'!M271-'TMR(基本ﾃﾞｰﾀ)'!M271)/'TMR(基本ﾃﾞｰﾀ)'!M271*100</f>
        <v>0.09864320688959102</v>
      </c>
    </row>
    <row r="272" spans="2:13" ht="14.25">
      <c r="B272" s="51">
        <v>28.5</v>
      </c>
      <c r="C272" s="24">
        <f>('回帰TMR'!C272-'TMR(基本ﾃﾞｰﾀ)'!C272)/'TMR(基本ﾃﾞｰﾀ)'!C272*100</f>
        <v>0.7565791324852555</v>
      </c>
      <c r="D272" s="24">
        <f>('回帰TMR'!D272-'TMR(基本ﾃﾞｰﾀ)'!D272)/'TMR(基本ﾃﾞｰﾀ)'!D272*100</f>
        <v>0.6239035662804265</v>
      </c>
      <c r="E272" s="24">
        <f>('回帰TMR'!E272-'TMR(基本ﾃﾞｰﾀ)'!E272)/'TMR(基本ﾃﾞｰﾀ)'!E272*100</f>
        <v>0.06834224612711329</v>
      </c>
      <c r="F272" s="24">
        <f>('回帰TMR'!F272-'TMR(基本ﾃﾞｰﾀ)'!F272)/'TMR(基本ﾃﾞｰﾀ)'!F272*100</f>
        <v>0.1114808889451847</v>
      </c>
      <c r="G272" s="24">
        <f>('回帰TMR'!G272-'TMR(基本ﾃﾞｰﾀ)'!G272)/'TMR(基本ﾃﾞｰﾀ)'!G272*100</f>
        <v>0.4716459964705653</v>
      </c>
      <c r="H272" s="24">
        <f>('回帰TMR'!H272-'TMR(基本ﾃﾞｰﾀ)'!H272)/'TMR(基本ﾃﾞｰﾀ)'!H272*100</f>
        <v>-0.17969300619423018</v>
      </c>
      <c r="I272" s="24">
        <f>('回帰TMR'!I272-'TMR(基本ﾃﾞｰﾀ)'!I272)/'TMR(基本ﾃﾞｰﾀ)'!I272*100</f>
        <v>0.06860194156955775</v>
      </c>
      <c r="J272" s="24">
        <f>('回帰TMR'!J272-'TMR(基本ﾃﾞｰﾀ)'!J272)/'TMR(基本ﾃﾞｰﾀ)'!J272*100</f>
        <v>0.41690449902916893</v>
      </c>
      <c r="K272" s="24">
        <f>('回帰TMR'!K272-'TMR(基本ﾃﾞｰﾀ)'!K272)/'TMR(基本ﾃﾞｰﾀ)'!K272*100</f>
        <v>0.27258575808985724</v>
      </c>
      <c r="L272" s="24">
        <f>('回帰TMR'!L272-'TMR(基本ﾃﾞｰﾀ)'!L272)/'TMR(基本ﾃﾞｰﾀ)'!L272*100</f>
        <v>0.058502962874552</v>
      </c>
      <c r="M272" s="24">
        <f>('回帰TMR'!M272-'TMR(基本ﾃﾞｰﾀ)'!M272)/'TMR(基本ﾃﾞｰﾀ)'!M272*100</f>
        <v>0.3260140160132162</v>
      </c>
    </row>
    <row r="273" spans="2:13" ht="14.25">
      <c r="B273" s="51">
        <v>28.6</v>
      </c>
      <c r="C273" s="24">
        <f>('回帰TMR'!C273-'TMR(基本ﾃﾞｰﾀ)'!C273)/'TMR(基本ﾃﾞｰﾀ)'!C273*100</f>
        <v>1.0767351622483075</v>
      </c>
      <c r="D273" s="24">
        <f>('回帰TMR'!D273-'TMR(基本ﾃﾞｰﾀ)'!D273)/'TMR(基本ﾃﾞｰﾀ)'!D273*100</f>
        <v>0.8399128871959224</v>
      </c>
      <c r="E273" s="24">
        <f>('回帰TMR'!E273-'TMR(基本ﾃﾞｰﾀ)'!E273)/'TMR(基本ﾃﾞｰﾀ)'!E273*100</f>
        <v>0.6718056076049264</v>
      </c>
      <c r="F273" s="24">
        <f>('回帰TMR'!F273-'TMR(基本ﾃﾞｰﾀ)'!F273)/'TMR(基本ﾃﾞｰﾀ)'!F273*100</f>
        <v>0.4035549881751219</v>
      </c>
      <c r="G273" s="24">
        <f>('回帰TMR'!G273-'TMR(基本ﾃﾞｰﾀ)'!G273)/'TMR(基本ﾃﾞｰﾀ)'!G273*100</f>
        <v>0.49224738473502605</v>
      </c>
      <c r="H273" s="24">
        <f>('回帰TMR'!H273-'TMR(基本ﾃﾞｰﾀ)'!H273)/'TMR(基本ﾃﾞｰﾀ)'!H273*100</f>
        <v>-0.2796189639488844</v>
      </c>
      <c r="I273" s="24">
        <f>('回帰TMR'!I273-'TMR(基本ﾃﾞｰﾀ)'!I273)/'TMR(基本ﾃﾞｰﾀ)'!I273*100</f>
        <v>-0.3174022307360308</v>
      </c>
      <c r="J273" s="24">
        <f>('回帰TMR'!J273-'TMR(基本ﾃﾞｰﾀ)'!J273)/'TMR(基本ﾃﾞｰﾀ)'!J273*100</f>
        <v>0.2435035194236503</v>
      </c>
      <c r="K273" s="24">
        <f>('回帰TMR'!K273-'TMR(基本ﾃﾞｰﾀ)'!K273)/'TMR(基本ﾃﾞｰﾀ)'!K273*100</f>
        <v>0.14123749669774233</v>
      </c>
      <c r="L273" s="24">
        <f>('回帰TMR'!L273-'TMR(基本ﾃﾞｰﾀ)'!L273)/'TMR(基本ﾃﾞｰﾀ)'!L273*100</f>
        <v>-0.06549148924363672</v>
      </c>
      <c r="M273" s="24">
        <f>('回帰TMR'!M273-'TMR(基本ﾃﾞｰﾀ)'!M273)/'TMR(基本ﾃﾞｰﾀ)'!M273*100</f>
        <v>0.19229656883124077</v>
      </c>
    </row>
    <row r="274" spans="2:13" ht="14.25">
      <c r="B274" s="51">
        <v>28.7</v>
      </c>
      <c r="C274" s="24">
        <f>('回帰TMR'!C274-'TMR(基本ﾃﾞｰﾀ)'!C274)/'TMR(基本ﾃﾞｰﾀ)'!C274*100</f>
        <v>1.1249185267276094</v>
      </c>
      <c r="D274" s="24">
        <f>('回帰TMR'!D274-'TMR(基本ﾃﾞｰﾀ)'!D274)/'TMR(基本ﾃﾞｰﾀ)'!D274*100</f>
        <v>0.9277442257955133</v>
      </c>
      <c r="E274" s="24">
        <f>('回帰TMR'!E274-'TMR(基本ﾃﾞｰﾀ)'!E274)/'TMR(基本ﾃﾞｰﾀ)'!E274*100</f>
        <v>0.38051943372555314</v>
      </c>
      <c r="F274" s="24">
        <f>('回帰TMR'!F274-'TMR(基本ﾃﾞｰﾀ)'!F274)/'TMR(基本ﾃﾞｰﾀ)'!F274*100</f>
        <v>0.8991916721844847</v>
      </c>
      <c r="G274" s="24">
        <f>('回帰TMR'!G274-'TMR(基本ﾃﾞｰﾀ)'!G274)/'TMR(基本ﾃﾞｰﾀ)'!G274*100</f>
        <v>0.6229122470100429</v>
      </c>
      <c r="H274" s="24">
        <f>('回帰TMR'!H274-'TMR(基本ﾃﾞｰﾀ)'!H274)/'TMR(基本ﾃﾞｰﾀ)'!H274*100</f>
        <v>-0.11340989387531139</v>
      </c>
      <c r="I274" s="24">
        <f>('回帰TMR'!I274-'TMR(基本ﾃﾞｰﾀ)'!I274)/'TMR(基本ﾃﾞｰﾀ)'!I274*100</f>
        <v>0.09915732091653119</v>
      </c>
      <c r="J274" s="24">
        <f>('回帰TMR'!J274-'TMR(基本ﾃﾞｰﾀ)'!J274)/'TMR(基本ﾃﾞｰﾀ)'!J274*100</f>
        <v>0.18582912007445282</v>
      </c>
      <c r="K274" s="24">
        <f>('回帰TMR'!K274-'TMR(基本ﾃﾞｰﾀ)'!K274)/'TMR(基本ﾃﾞｰﾀ)'!K274*100</f>
        <v>0.010554084359283407</v>
      </c>
      <c r="L274" s="24">
        <f>('回帰TMR'!L274-'TMR(基本ﾃﾞｰﾀ)'!L274)/'TMR(基本ﾃﾞｰﾀ)'!L274*100</f>
        <v>-0.07876886095996055</v>
      </c>
      <c r="M274" s="24">
        <f>('回帰TMR'!M274-'TMR(基本ﾃﾞｰﾀ)'!M274)/'TMR(基本ﾃﾞｰﾀ)'!M274*100</f>
        <v>0.29633046038926586</v>
      </c>
    </row>
    <row r="275" spans="2:13" ht="14.25">
      <c r="B275" s="51">
        <v>28.8</v>
      </c>
      <c r="C275" s="24">
        <f>('回帰TMR'!C275-'TMR(基本ﾃﾞｰﾀ)'!C275)/'TMR(基本ﾃﾞｰﾀ)'!C275*100</f>
        <v>1.1583782704411432</v>
      </c>
      <c r="D275" s="24">
        <f>('回帰TMR'!D275-'TMR(基本ﾃﾞｰﾀ)'!D275)/'TMR(基本ﾃﾞｰﾀ)'!D275*100</f>
        <v>1.0463769063634392</v>
      </c>
      <c r="E275" s="24">
        <f>('回帰TMR'!E275-'TMR(基本ﾃﾞｰﾀ)'!E275)/'TMR(基本ﾃﾞｰﾀ)'!E275*100</f>
        <v>0.6251711578161262</v>
      </c>
      <c r="F275" s="24">
        <f>('回帰TMR'!F275-'TMR(基本ﾃﾞｰﾀ)'!F275)/'TMR(基本ﾃﾞｰﾀ)'!F275*100</f>
        <v>0.577557419714141</v>
      </c>
      <c r="G275" s="24">
        <f>('回帰TMR'!G275-'TMR(基本ﾃﾞｰﾀ)'!G275)/'TMR(基本ﾃﾞｰﾀ)'!G275*100</f>
        <v>0.4404403471615922</v>
      </c>
      <c r="H275" s="24">
        <f>('回帰TMR'!H275-'TMR(基本ﾃﾞｰﾀ)'!H275)/'TMR(基本ﾃﾞｰﾀ)'!H275*100</f>
        <v>-0.2075223843091289</v>
      </c>
      <c r="I275" s="24">
        <f>('回帰TMR'!I275-'TMR(基本ﾃﾞｰﾀ)'!I275)/'TMR(基本ﾃﾞｰﾀ)'!I275*100</f>
        <v>0.24599246384107762</v>
      </c>
      <c r="J275" s="24">
        <f>('回帰TMR'!J275-'TMR(基本ﾃﾞｰﾀ)'!J275)/'TMR(基本ﾃﾞｰﾀ)'!J275*100</f>
        <v>0.09087765561097276</v>
      </c>
      <c r="K275" s="24">
        <f>('回帰TMR'!K275-'TMR(基本ﾃﾞｰﾀ)'!K275)/'TMR(基本ﾃﾞｰﾀ)'!K275*100</f>
        <v>-0.11944085700075206</v>
      </c>
      <c r="L275" s="24">
        <f>('回帰TMR'!L275-'TMR(基本ﾃﾞｰﾀ)'!L275)/'TMR(基本ﾃﾞｰﾀ)'!L275*100</f>
        <v>-0.0725924205908824</v>
      </c>
      <c r="M275" s="24">
        <f>('回帰TMR'!M275-'TMR(基本ﾃﾞｰﾀ)'!M275)/'TMR(基本ﾃﾞｰﾀ)'!M275*100</f>
        <v>0.40253514265736784</v>
      </c>
    </row>
    <row r="276" spans="2:13" ht="14.25">
      <c r="B276" s="51">
        <v>28.9</v>
      </c>
      <c r="C276" s="24">
        <f>('回帰TMR'!C276-'TMR(基本ﾃﾞｰﾀ)'!C276)/'TMR(基本ﾃﾞｰﾀ)'!C276*100</f>
        <v>1.5579620146183377</v>
      </c>
      <c r="D276" s="24">
        <f>('回帰TMR'!D276-'TMR(基本ﾃﾞｰﾀ)'!D276)/'TMR(基本ﾃﾞｰﾀ)'!D276*100</f>
        <v>1.2887490385371985</v>
      </c>
      <c r="E276" s="24">
        <f>('回帰TMR'!E276-'TMR(基本ﾃﾞｰﾀ)'!E276)/'TMR(基本ﾃﾞｰﾀ)'!E276*100</f>
        <v>0.6110534581589808</v>
      </c>
      <c r="F276" s="24">
        <f>('回帰TMR'!F276-'TMR(基本ﾃﾞｰﾀ)'!F276)/'TMR(基本ﾃﾞｰﾀ)'!F276*100</f>
        <v>0.825826761521899</v>
      </c>
      <c r="G276" s="24">
        <f>('回帰TMR'!G276-'TMR(基本ﾃﾞｰﾀ)'!G276)/'TMR(基本ﾃﾞｰﾀ)'!G276*100</f>
        <v>0.47391367218740665</v>
      </c>
      <c r="H276" s="24">
        <f>('回帰TMR'!H276-'TMR(基本ﾃﾞｰﾀ)'!H276)/'TMR(基本ﾃﾞｰﾀ)'!H276*100</f>
        <v>-0.3190375442103564</v>
      </c>
      <c r="I276" s="24">
        <f>('回帰TMR'!I276-'TMR(基本ﾃﾞｰﾀ)'!I276)/'TMR(基本ﾃﾞｰﾀ)'!I276*100</f>
        <v>0.1580019160228118</v>
      </c>
      <c r="J276" s="24">
        <f>('回帰TMR'!J276-'TMR(基本ﾃﾞｰﾀ)'!J276)/'TMR(基本ﾃﾞｰﾀ)'!J276*100</f>
        <v>0.2277948826212137</v>
      </c>
      <c r="K276" s="24">
        <f>('回帰TMR'!K276-'TMR(基本ﾃﾞｰﾀ)'!K276)/'TMR(基本ﾃﾞｰﾀ)'!K276*100</f>
        <v>0.23970123300294188</v>
      </c>
      <c r="L276" s="24">
        <f>('回帰TMR'!L276-'TMR(基本ﾃﾞｰﾀ)'!L276)/'TMR(基本ﾃﾞｰﾀ)'!L276*100</f>
        <v>0.13818766125031093</v>
      </c>
      <c r="M276" s="24">
        <f>('回帰TMR'!M276-'TMR(基本ﾃﾞｰﾀ)'!M276)/'TMR(基本ﾃﾞｰﾀ)'!M276*100</f>
        <v>0.3454100860778304</v>
      </c>
    </row>
    <row r="277" spans="2:13" ht="14.25">
      <c r="B277" s="51">
        <v>29</v>
      </c>
      <c r="C277" s="24">
        <f>('回帰TMR'!C277-'TMR(基本ﾃﾞｰﾀ)'!C277)/'TMR(基本ﾃﾞｰﾀ)'!C277*100</f>
        <v>1.9233461859015544</v>
      </c>
      <c r="D277" s="24">
        <f>('回帰TMR'!D277-'TMR(基本ﾃﾞｰﾀ)'!D277)/'TMR(基本ﾃﾞｰﾀ)'!D277*100</f>
        <v>1.4017233176467108</v>
      </c>
      <c r="E277" s="24">
        <f>('回帰TMR'!E277-'TMR(基本ﾃﾞｰﾀ)'!E277)/'TMR(基本ﾃﾞｰﾀ)'!E277*100</f>
        <v>0.9162045406692739</v>
      </c>
      <c r="F277" s="24">
        <f>('回帰TMR'!F277-'TMR(基本ﾃﾞｰﾀ)'!F277)/'TMR(基本ﾃﾞｰﾀ)'!F277*100</f>
        <v>0.8188489276172097</v>
      </c>
      <c r="G277" s="24">
        <f>('回帰TMR'!G277-'TMR(基本ﾃﾞｰﾀ)'!G277)/'TMR(基本ﾃﾞｰﾀ)'!G277*100</f>
        <v>0.6187299701420035</v>
      </c>
      <c r="H277" s="24">
        <f>('回帰TMR'!H277-'TMR(基本ﾃﾞｰﾀ)'!H277)/'TMR(基本ﾃﾞｰﾀ)'!H277*100</f>
        <v>0.1868539081981287</v>
      </c>
      <c r="I277" s="24">
        <f>('回帰TMR'!I277-'TMR(基本ﾃﾞｰﾀ)'!I277)/'TMR(基本ﾃﾞｰﾀ)'!I277*100</f>
        <v>0.051972229827672994</v>
      </c>
      <c r="J277" s="24">
        <f>('回帰TMR'!J277-'TMR(基本ﾃﾞｰﾀ)'!J277)/'TMR(基本ﾃﾞｰﾀ)'!J277*100</f>
        <v>0.09655606095339171</v>
      </c>
      <c r="K277" s="24">
        <f>('回帰TMR'!K277-'TMR(基本ﾃﾞｰﾀ)'!K277)/'TMR(基本ﾃﾞｰﾀ)'!K277*100</f>
        <v>-0.07719932337312682</v>
      </c>
      <c r="L277" s="24">
        <f>('回帰TMR'!L277-'TMR(基本ﾃﾞｰﾀ)'!L277)/'TMR(基本ﾃﾞｰﾀ)'!L277*100</f>
        <v>-0.1491099924477661</v>
      </c>
      <c r="M277" s="24">
        <f>('回帰TMR'!M277-'TMR(基本ﾃﾞｰﾀ)'!M277)/'TMR(基本ﾃﾞｰﾀ)'!M277*100</f>
        <v>0.28953508799193467</v>
      </c>
    </row>
    <row r="278" spans="2:13" ht="14.25">
      <c r="B278" s="51">
        <v>29.1</v>
      </c>
      <c r="C278" s="24">
        <f>('回帰TMR'!C278-'TMR(基本ﾃﾞｰﾀ)'!C278)/'TMR(基本ﾃﾞｰﾀ)'!C278*100</f>
        <v>1.9871126223363937</v>
      </c>
      <c r="D278" s="24">
        <f>('回帰TMR'!D278-'TMR(基本ﾃﾞｰﾀ)'!D278)/'TMR(基本ﾃﾞｰﾀ)'!D278*100</f>
        <v>1.4303121360417679</v>
      </c>
      <c r="E278" s="24">
        <f>('回帰TMR'!E278-'TMR(基本ﾃﾞｰﾀ)'!E278)/'TMR(基本ﾃﾞｰﾀ)'!E278*100</f>
        <v>0.9158408281325001</v>
      </c>
      <c r="F278" s="24">
        <f>('回帰TMR'!F278-'TMR(基本ﾃﾞｰﾀ)'!F278)/'TMR(基本ﾃﾞｰﾀ)'!F278*100</f>
        <v>1.0812344179867952</v>
      </c>
      <c r="G278" s="24">
        <f>('回帰TMR'!G278-'TMR(基本ﾃﾞｰﾀ)'!G278)/'TMR(基本ﾃﾞｰﾀ)'!G278*100</f>
        <v>0.898344211316855</v>
      </c>
      <c r="H278" s="24">
        <f>('回帰TMR'!H278-'TMR(基本ﾃﾞｰﾀ)'!H278)/'TMR(基本ﾃﾞｰﾀ)'!H278*100</f>
        <v>0.16437191864730022</v>
      </c>
      <c r="I278" s="24">
        <f>('回帰TMR'!I278-'TMR(基本ﾃﾞｰﾀ)'!I278)/'TMR(基本ﾃﾞｰﾀ)'!I278*100</f>
        <v>-0.07208044168411122</v>
      </c>
      <c r="J278" s="24">
        <f>('回帰TMR'!J278-'TMR(基本ﾃﾞｰﾀ)'!J278)/'TMR(基本ﾃﾞｰﾀ)'!J278*100</f>
        <v>-0.01434483726150603</v>
      </c>
      <c r="K278" s="24">
        <f>('回帰TMR'!K278-'TMR(基本ﾃﾞｰﾀ)'!K278)/'TMR(基本ﾃﾞｰﾀ)'!K278*100</f>
        <v>0.0024819219045346032</v>
      </c>
      <c r="L278" s="24">
        <f>('回帰TMR'!L278-'TMR(基本ﾃﾞｰﾀ)'!L278)/'TMR(基本ﾃﾞｰﾀ)'!L278*100</f>
        <v>0.008888337070897754</v>
      </c>
      <c r="M278" s="24">
        <f>('回帰TMR'!M278-'TMR(基本ﾃﾞｰﾀ)'!M278)/'TMR(基本ﾃﾞｰﾀ)'!M278*100</f>
        <v>0.40099435739753125</v>
      </c>
    </row>
    <row r="279" spans="2:13" ht="14.25">
      <c r="B279" s="51">
        <v>29.2</v>
      </c>
      <c r="C279" s="24">
        <f>('回帰TMR'!C279-'TMR(基本ﾃﾞｰﾀ)'!C279)/'TMR(基本ﾃﾞｰﾀ)'!C279*100</f>
        <v>2.0610553621485614</v>
      </c>
      <c r="D279" s="24">
        <f>('回帰TMR'!D279-'TMR(基本ﾃﾞｰﾀ)'!D279)/'TMR(基本ﾃﾞｰﾀ)'!D279*100</f>
        <v>1.5606847320457407</v>
      </c>
      <c r="E279" s="24">
        <f>('回帰TMR'!E279-'TMR(基本ﾃﾞｰﾀ)'!E279)/'TMR(基本ﾃﾞｰﾀ)'!E279*100</f>
        <v>1.238599361779688</v>
      </c>
      <c r="F279" s="24">
        <f>('回帰TMR'!F279-'TMR(基本ﾃﾞｰﾀ)'!F279)/'TMR(基本ﾃﾞｰﾀ)'!F279*100</f>
        <v>1.086209505358444</v>
      </c>
      <c r="G279" s="24">
        <f>('回帰TMR'!G279-'TMR(基本ﾃﾞｰﾀ)'!G279)/'TMR(基本ﾃﾞｰﾀ)'!G279*100</f>
        <v>0.6247011345851233</v>
      </c>
      <c r="H279" s="24">
        <f>('回帰TMR'!H279-'TMR(基本ﾃﾞｰﾀ)'!H279)/'TMR(基本ﾃﾞｰﾀ)'!H279*100</f>
        <v>0.021326441322826954</v>
      </c>
      <c r="I279" s="24">
        <f>('回帰TMR'!I279-'TMR(基本ﾃﾞｰﾀ)'!I279)/'TMR(基本ﾃﾞｰﾀ)'!I279*100</f>
        <v>0.42425695201575514</v>
      </c>
      <c r="J279" s="24">
        <f>('回帰TMR'!J279-'TMR(基本ﾃﾞｰﾀ)'!J279)/'TMR(基本ﾃﾞｰﾀ)'!J279*100</f>
        <v>0.20521725425332193</v>
      </c>
      <c r="K279" s="24">
        <f>('回帰TMR'!K279-'TMR(基本ﾃﾞｰﾀ)'!K279)/'TMR(基本ﾃﾞｰﾀ)'!K279*100</f>
        <v>-0.029811973700272724</v>
      </c>
      <c r="L279" s="24">
        <f>('回帰TMR'!L279-'TMR(基本ﾃﾞｰﾀ)'!L279)/'TMR(基本ﾃﾞｰﾀ)'!L279*100</f>
        <v>-0.22151872573250536</v>
      </c>
      <c r="M279" s="24">
        <f>('回帰TMR'!M279-'TMR(基本ﾃﾞｰﾀ)'!M279)/'TMR(基本ﾃﾞｰﾀ)'!M279*100</f>
        <v>0.10796814310596084</v>
      </c>
    </row>
    <row r="280" spans="2:13" ht="14.25">
      <c r="B280" s="51">
        <v>29.3</v>
      </c>
      <c r="C280" s="24">
        <f>('回帰TMR'!C280-'TMR(基本ﾃﾞｰﾀ)'!C280)/'TMR(基本ﾃﾞｰﾀ)'!C280*100</f>
        <v>2.5117233208247365</v>
      </c>
      <c r="D280" s="24">
        <f>('回帰TMR'!D280-'TMR(基本ﾃﾞｰﾀ)'!D280)/'TMR(基本ﾃﾞｰﾀ)'!D280*100</f>
        <v>1.841480398471028</v>
      </c>
      <c r="E280" s="24">
        <f>('回帰TMR'!E280-'TMR(基本ﾃﾞｰﾀ)'!E280)/'TMR(基本ﾃﾞｰﾀ)'!E280*100</f>
        <v>1.2302993744550732</v>
      </c>
      <c r="F280" s="24">
        <f>('回帰TMR'!F280-'TMR(基本ﾃﾞｰﾀ)'!F280)/'TMR(基本ﾃﾞｰﾀ)'!F280*100</f>
        <v>1.0528646786139941</v>
      </c>
      <c r="G280" s="24">
        <f>('回帰TMR'!G280-'TMR(基本ﾃﾞｰﾀ)'!G280)/'TMR(基本ﾃﾞｰﾀ)'!G280*100</f>
        <v>1.0021496709970978</v>
      </c>
      <c r="H280" s="24">
        <f>('回帰TMR'!H280-'TMR(基本ﾃﾞｰﾀ)'!H280)/'TMR(基本ﾃﾞｰﾀ)'!H280*100</f>
        <v>0.06776256300492588</v>
      </c>
      <c r="I280" s="24">
        <f>('回帰TMR'!I280-'TMR(基本ﾃﾞｰﾀ)'!I280)/'TMR(基本ﾃﾞｰﾀ)'!I280*100</f>
        <v>0.3242821386453537</v>
      </c>
      <c r="J280" s="24">
        <f>('回帰TMR'!J280-'TMR(基本ﾃﾞｰﾀ)'!J280)/'TMR(基本ﾃﾞｰﾀ)'!J280*100</f>
        <v>0.09676111671814328</v>
      </c>
      <c r="K280" s="24">
        <f>('回帰TMR'!K280-'TMR(基本ﾃﾞｰﾀ)'!K280)/'TMR(基本ﾃﾞｰﾀ)'!K280*100</f>
        <v>0.05291922855738758</v>
      </c>
      <c r="L280" s="24">
        <f>('回帰TMR'!L280-'TMR(基本ﾃﾞｰﾀ)'!L280)/'TMR(基本ﾃﾞｰﾀ)'!L280*100</f>
        <v>-0.041939234083958256</v>
      </c>
      <c r="M280" s="24">
        <f>('回帰TMR'!M280-'TMR(基本ﾃﾞｰﾀ)'!M280)/'TMR(基本ﾃﾞｰﾀ)'!M280*100</f>
        <v>0.24078972822555003</v>
      </c>
    </row>
    <row r="281" spans="2:13" ht="14.25">
      <c r="B281" s="51">
        <v>29.4</v>
      </c>
      <c r="C281" s="24">
        <f>('回帰TMR'!C281-'TMR(基本ﾃﾞｰﾀ)'!C281)/'TMR(基本ﾃﾞｰﾀ)'!C281*100</f>
        <v>2.608292472702157</v>
      </c>
      <c r="D281" s="24">
        <f>('回帰TMR'!D281-'TMR(基本ﾃﾞｰﾀ)'!D281)/'TMR(基本ﾃﾞｰﾀ)'!D281*100</f>
        <v>2.0152384935710184</v>
      </c>
      <c r="E281" s="24">
        <f>('回帰TMR'!E281-'TMR(基本ﾃﾞｰﾀ)'!E281)/'TMR(基本ﾃﾞｰﾀ)'!E281*100</f>
        <v>1.6174913024156756</v>
      </c>
      <c r="F281" s="24">
        <f>('回帰TMR'!F281-'TMR(基本ﾃﾞｰﾀ)'!F281)/'TMR(基本ﾃﾞｰﾀ)'!F281*100</f>
        <v>1.3814517433698743</v>
      </c>
      <c r="G281" s="24">
        <f>('回帰TMR'!G281-'TMR(基本ﾃﾞｰﾀ)'!G281)/'TMR(基本ﾃﾞｰﾀ)'!G281*100</f>
        <v>1.083835437459208</v>
      </c>
      <c r="H281" s="24">
        <f>('回帰TMR'!H281-'TMR(基本ﾃﾞｰﾀ)'!H281)/'TMR(基本ﾃﾞｰﾀ)'!H281*100</f>
        <v>-0.006346489573901793</v>
      </c>
      <c r="I281" s="24">
        <f>('回帰TMR'!I281-'TMR(基本ﾃﾞｰﾀ)'!I281)/'TMR(基本ﾃﾞｰﾀ)'!I281*100</f>
        <v>0.5288650802719319</v>
      </c>
      <c r="J281" s="24">
        <f>('回帰TMR'!J281-'TMR(基本ﾃﾞｰﾀ)'!J281)/'TMR(基本ﾃﾞｰﾀ)'!J281*100</f>
        <v>0.282303027965753</v>
      </c>
      <c r="K281" s="24">
        <f>('回帰TMR'!K281-'TMR(基本ﾃﾞｰﾀ)'!K281)/'TMR(基本ﾃﾞｰﾀ)'!K281*100</f>
        <v>0.04206370270786336</v>
      </c>
      <c r="L281" s="24">
        <f>('回帰TMR'!L281-'TMR(基本ﾃﾞｰﾀ)'!L281)/'TMR(基本ﾃﾞｰﾀ)'!L281*100</f>
        <v>-0.04690963080877668</v>
      </c>
      <c r="M281" s="24">
        <f>('回帰TMR'!M281-'TMR(基本ﾃﾞｰﾀ)'!M281)/'TMR(基本ﾃﾞｰﾀ)'!M281*100</f>
        <v>0.43214830673855953</v>
      </c>
    </row>
    <row r="282" spans="2:13" ht="14.25">
      <c r="B282" s="51">
        <v>29.5</v>
      </c>
      <c r="C282" s="24">
        <f>('回帰TMR'!C282-'TMR(基本ﾃﾞｰﾀ)'!C282)/'TMR(基本ﾃﾞｰﾀ)'!C282*100</f>
        <v>3.0875080229979037</v>
      </c>
      <c r="D282" s="24">
        <f>('回帰TMR'!D282-'TMR(基本ﾃﾞｰﾀ)'!D282)/'TMR(基本ﾃﾞｰﾀ)'!D282*100</f>
        <v>2.2230753513312997</v>
      </c>
      <c r="E282" s="24">
        <f>('回帰TMR'!E282-'TMR(基本ﾃﾞｰﾀ)'!E282)/'TMR(基本ﾃﾞｰﾀ)'!E282*100</f>
        <v>1.3042435942383952</v>
      </c>
      <c r="F282" s="24">
        <f>('回帰TMR'!F282-'TMR(基本ﾃﾞｰﾀ)'!F282)/'TMR(基本ﾃﾞｰﾀ)'!F282*100</f>
        <v>1.3385208680070009</v>
      </c>
      <c r="G282" s="24">
        <f>('回帰TMR'!G282-'TMR(基本ﾃﾞｰﾀ)'!G282)/'TMR(基本ﾃﾞｰﾀ)'!G282*100</f>
        <v>1.2587604193204345</v>
      </c>
      <c r="H282" s="24">
        <f>('回帰TMR'!H282-'TMR(基本ﾃﾞｰﾀ)'!H282)/'TMR(基本ﾃﾞｰﾀ)'!H282*100</f>
        <v>0.277495411060394</v>
      </c>
      <c r="I282" s="24">
        <f>('回帰TMR'!I282-'TMR(基本ﾃﾞｰﾀ)'!I282)/'TMR(基本ﾃﾞｰﾀ)'!I282*100</f>
        <v>0.15053756456628142</v>
      </c>
      <c r="J282" s="24">
        <f>('回帰TMR'!J282-'TMR(基本ﾃﾞｰﾀ)'!J282)/'TMR(基本ﾃﾞｰﾀ)'!J282*100</f>
        <v>0.11769584353041955</v>
      </c>
      <c r="K282" s="24">
        <f>('回帰TMR'!K282-'TMR(基本ﾃﾞｰﾀ)'!K282)/'TMR(基本ﾃﾞｰﾀ)'!K282*100</f>
        <v>-0.08214896489629783</v>
      </c>
      <c r="L282" s="24">
        <f>('回帰TMR'!L282-'TMR(基本ﾃﾞｰﾀ)'!L282)/'TMR(基本ﾃﾞｰﾀ)'!L282*100</f>
        <v>-0.1630151738636546</v>
      </c>
      <c r="M282" s="24">
        <f>('回帰TMR'!M282-'TMR(基本ﾃﾞｰﾀ)'!M282)/'TMR(基本ﾃﾞｰﾀ)'!M282*100</f>
        <v>0.30910880714261213</v>
      </c>
    </row>
    <row r="283" spans="2:13" ht="14.25">
      <c r="B283" s="51">
        <v>29.6</v>
      </c>
      <c r="C283" s="24">
        <f>('回帰TMR'!C283-'TMR(基本ﾃﾞｰﾀ)'!C283)/'TMR(基本ﾃﾞｰﾀ)'!C283*100</f>
        <v>2.8604498212518146</v>
      </c>
      <c r="D283" s="24">
        <f>('回帰TMR'!D283-'TMR(基本ﾃﾞｰﾀ)'!D283)/'TMR(基本ﾃﾞｰﾀ)'!D283*100</f>
        <v>2.513689333827579</v>
      </c>
      <c r="E283" s="24">
        <f>('回帰TMR'!E283-'TMR(基本ﾃﾞｰﾀ)'!E283)/'TMR(基本ﾃﾞｰﾀ)'!E283*100</f>
        <v>2.032849572177476</v>
      </c>
      <c r="F283" s="24">
        <f>('回帰TMR'!F283-'TMR(基本ﾃﾞｰﾀ)'!F283)/'TMR(基本ﾃﾞｰﾀ)'!F283*100</f>
        <v>1.7290616405199688</v>
      </c>
      <c r="G283" s="24">
        <f>('回帰TMR'!G283-'TMR(基本ﾃﾞｰﾀ)'!G283)/'TMR(基本ﾃﾞｰﾀ)'!G283*100</f>
        <v>1.3525193572415863</v>
      </c>
      <c r="H283" s="24">
        <f>('回帰TMR'!H283-'TMR(基本ﾃﾞｰﾀ)'!H283)/'TMR(基本ﾃﾞｰﾀ)'!H283*100</f>
        <v>0.2111593394855761</v>
      </c>
      <c r="I283" s="24">
        <f>('回帰TMR'!I283-'TMR(基本ﾃﾞｰﾀ)'!I283)/'TMR(基本ﾃﾞｰﾀ)'!I283*100</f>
        <v>0.6650348017600752</v>
      </c>
      <c r="J283" s="24">
        <f>('回帰TMR'!J283-'TMR(基本ﾃﾞｰﾀ)'!J283)/'TMR(基本ﾃﾞｰﾀ)'!J283*100</f>
        <v>0.3667970828198053</v>
      </c>
      <c r="K283" s="24">
        <f>('回帰TMR'!K283-'TMR(基本ﾃﾞｰﾀ)'!K283)/'TMR(基本ﾃﾞｰﾀ)'!K283*100</f>
        <v>-0.07173067700317463</v>
      </c>
      <c r="L283" s="24">
        <f>('回帰TMR'!L283-'TMR(基本ﾃﾞｰﾀ)'!L283)/'TMR(基本ﾃﾞｰﾀ)'!L283*100</f>
        <v>-0.14688415231685426</v>
      </c>
      <c r="M283" s="24">
        <f>('回帰TMR'!M283-'TMR(基本ﾃﾞｰﾀ)'!M283)/'TMR(基本ﾃﾞｰﾀ)'!M283*100</f>
        <v>0.4490477035599339</v>
      </c>
    </row>
    <row r="284" spans="2:13" ht="14.25">
      <c r="B284" s="51">
        <v>29.7</v>
      </c>
      <c r="C284" s="24">
        <f>('回帰TMR'!C284-'TMR(基本ﾃﾞｰﾀ)'!C284)/'TMR(基本ﾃﾞｰﾀ)'!C284*100</f>
        <v>3.0169943995446733</v>
      </c>
      <c r="D284" s="24">
        <f>('回帰TMR'!D284-'TMR(基本ﾃﾞｰﾀ)'!D284)/'TMR(基本ﾃﾞｰﾀ)'!D284*100</f>
        <v>2.864873809097354</v>
      </c>
      <c r="E284" s="24">
        <f>('回帰TMR'!E284-'TMR(基本ﾃﾞｰﾀ)'!E284)/'TMR(基本ﾃﾞｰﾀ)'!E284*100</f>
        <v>2.0569510923874326</v>
      </c>
      <c r="F284" s="24">
        <f>('回帰TMR'!F284-'TMR(基本ﾃﾞｰﾀ)'!F284)/'TMR(基本ﾃﾞｰﾀ)'!F284*100</f>
        <v>1.7448486362760764</v>
      </c>
      <c r="G284" s="24">
        <f>('回帰TMR'!G284-'TMR(基本ﾃﾞｰﾀ)'!G284)/'TMR(基本ﾃﾞｰﾀ)'!G284*100</f>
        <v>1.3421797947796357</v>
      </c>
      <c r="H284" s="24">
        <f>('回帰TMR'!H284-'TMR(基本ﾃﾞｰﾀ)'!H284)/'TMR(基本ﾃﾞｰﾀ)'!H284*100</f>
        <v>0.4220312127250626</v>
      </c>
      <c r="I284" s="24">
        <f>('回帰TMR'!I284-'TMR(基本ﾃﾞｰﾀ)'!I284)/'TMR(基本ﾃﾞｰﾀ)'!I284*100</f>
        <v>0.26871702930100927</v>
      </c>
      <c r="J284" s="24">
        <f>('回帰TMR'!J284-'TMR(基本ﾃﾞｰﾀ)'!J284)/'TMR(基本ﾃﾞｰﾀ)'!J284*100</f>
        <v>0.22424733480585693</v>
      </c>
      <c r="K284" s="24">
        <f>('回帰TMR'!K284-'TMR(基本ﾃﾞｰﾀ)'!K284)/'TMR(基本ﾃﾞｰﾀ)'!K284*100</f>
        <v>-0.00234076691964716</v>
      </c>
      <c r="L284" s="24">
        <f>('回帰TMR'!L284-'TMR(基本ﾃﾞｰﾀ)'!L284)/'TMR(基本ﾃﾞｰﾀ)'!L284*100</f>
        <v>-0.07276083047331543</v>
      </c>
      <c r="M284" s="24">
        <f>('回帰TMR'!M284-'TMR(基本ﾃﾞｰﾀ)'!M284)/'TMR(基本ﾃﾞｰﾀ)'!M284*100</f>
        <v>0.4038618064479417</v>
      </c>
    </row>
    <row r="285" spans="2:13" ht="14.25">
      <c r="B285" s="51">
        <v>29.8</v>
      </c>
      <c r="C285" s="24">
        <f>('回帰TMR'!C285-'TMR(基本ﾃﾞｰﾀ)'!C285)/'TMR(基本ﾃﾞｰﾀ)'!C285*100</f>
        <v>3.136261181182324</v>
      </c>
      <c r="D285" s="24">
        <f>('回帰TMR'!D285-'TMR(基本ﾃﾞｰﾀ)'!D285)/'TMR(基本ﾃﾞｰﾀ)'!D285*100</f>
        <v>2.962002201278257</v>
      </c>
      <c r="E285" s="24">
        <f>('回帰TMR'!E285-'TMR(基本ﾃﾞｰﾀ)'!E285)/'TMR(基本ﾃﾞｰﾀ)'!E285*100</f>
        <v>2.089408350829502</v>
      </c>
      <c r="F285" s="24">
        <f>('回帰TMR'!F285-'TMR(基本ﾃﾞｰﾀ)'!F285)/'TMR(基本ﾃﾞｰﾀ)'!F285*100</f>
        <v>1.4509664825888124</v>
      </c>
      <c r="G285" s="24">
        <f>('回帰TMR'!G285-'TMR(基本ﾃﾞｰﾀ)'!G285)/'TMR(基本ﾃﾞｰﾀ)'!G285*100</f>
        <v>1.4037434923012035</v>
      </c>
      <c r="H285" s="24">
        <f>('回帰TMR'!H285-'TMR(基本ﾃﾞｰﾀ)'!H285)/'TMR(基本ﾃﾞｰﾀ)'!H285*100</f>
        <v>0.4484220701310832</v>
      </c>
      <c r="I285" s="24">
        <f>('回帰TMR'!I285-'TMR(基本ﾃﾞｰﾀ)'!I285)/'TMR(基本ﾃﾞｰﾀ)'!I285*100</f>
        <v>0.1797268959763547</v>
      </c>
      <c r="J285" s="24">
        <f>('回帰TMR'!J285-'TMR(基本ﾃﾞｰﾀ)'!J285)/'TMR(基本ﾃﾞｰﾀ)'!J285*100</f>
        <v>0.12247048717403067</v>
      </c>
      <c r="K285" s="24">
        <f>('回帰TMR'!K285-'TMR(基本ﾃﾞｰﾀ)'!K285)/'TMR(基本ﾃﾞｰﾀ)'!K285*100</f>
        <v>0.08817485653438738</v>
      </c>
      <c r="L285" s="24">
        <f>('回帰TMR'!L285-'TMR(基本ﾃﾞｰﾀ)'!L285)/'TMR(基本ﾃﾞｰﾀ)'!L285*100</f>
        <v>0.23095097808217185</v>
      </c>
      <c r="M285" s="24">
        <f>('回帰TMR'!M285-'TMR(基本ﾃﾞｰﾀ)'!M285)/'TMR(基本ﾃﾞｰﾀ)'!M285*100</f>
        <v>0.8133842384502886</v>
      </c>
    </row>
    <row r="286" spans="2:13" ht="14.25">
      <c r="B286" s="51">
        <v>29.9</v>
      </c>
      <c r="C286" s="24">
        <f>('回帰TMR'!C286-'TMR(基本ﾃﾞｰﾀ)'!C286)/'TMR(基本ﾃﾞｰﾀ)'!C286*100</f>
        <v>3.6704161103090787</v>
      </c>
      <c r="D286" s="24">
        <f>('回帰TMR'!D286-'TMR(基本ﾃﾞｰﾀ)'!D286)/'TMR(基本ﾃﾞｰﾀ)'!D286*100</f>
        <v>3.0698045315785887</v>
      </c>
      <c r="E286" s="24">
        <f>('回帰TMR'!E286-'TMR(基本ﾃﾞｰﾀ)'!E286)/'TMR(基本ﾃﾞｰﾀ)'!E286*100</f>
        <v>2.2006312600019546</v>
      </c>
      <c r="F286" s="24">
        <f>('回帰TMR'!F286-'TMR(基本ﾃﾞｰﾀ)'!F286)/'TMR(基本ﾃﾞｰﾀ)'!F286*100</f>
        <v>2.0711168683350585</v>
      </c>
      <c r="G286" s="24">
        <f>('回帰TMR'!G286-'TMR(基本ﾃﾞｰﾀ)'!G286)/'TMR(基本ﾃﾞｰﾀ)'!G286*100</f>
        <v>1.6492529281040482</v>
      </c>
      <c r="H286" s="24">
        <f>('回帰TMR'!H286-'TMR(基本ﾃﾞｰﾀ)'!H286)/'TMR(基本ﾃﾞｰﾀ)'!H286*100</f>
        <v>0.6492909472969184</v>
      </c>
      <c r="I286" s="24">
        <f>('回帰TMR'!I286-'TMR(基本ﾃﾞｰﾀ)'!I286)/'TMR(基本ﾃﾞｰﾀ)'!I286*100</f>
        <v>-0.4528715746515531</v>
      </c>
      <c r="J286" s="24">
        <f>('回帰TMR'!J286-'TMR(基本ﾃﾞｰﾀ)'!J286)/'TMR(基本ﾃﾞｰﾀ)'!J286*100</f>
        <v>0.4585113768410209</v>
      </c>
      <c r="K286" s="24">
        <f>('回帰TMR'!K286-'TMR(基本ﾃﾞｰﾀ)'!K286)/'TMR(基本ﾃﾞｰﾀ)'!K286*100</f>
        <v>0.2195247917346901</v>
      </c>
      <c r="L286" s="24">
        <f>('回帰TMR'!L286-'TMR(基本ﾃﾞｰﾀ)'!L286)/'TMR(基本ﾃﾞｰﾀ)'!L286*100</f>
        <v>0.1383542486399517</v>
      </c>
      <c r="M286" s="24">
        <f>('回帰TMR'!M286-'TMR(基本ﾃﾞｰﾀ)'!M286)/'TMR(基本ﾃﾞｰﾀ)'!M286*100</f>
        <v>0.7722264888633005</v>
      </c>
    </row>
    <row r="287" spans="3:13" ht="14.25">
      <c r="C287" s="1"/>
      <c r="D287" s="1"/>
      <c r="E287" s="1"/>
      <c r="F287" s="1"/>
      <c r="G287" s="1"/>
      <c r="H287" s="1"/>
      <c r="I287" s="1"/>
      <c r="J287" s="1"/>
      <c r="K287" s="1"/>
      <c r="L287" s="1"/>
      <c r="M287" s="1"/>
    </row>
    <row r="288" spans="3:13" ht="14.25">
      <c r="C288" s="1"/>
      <c r="D288" s="1"/>
      <c r="E288" s="1"/>
      <c r="F288" s="1"/>
      <c r="G288" s="1"/>
      <c r="H288" s="1"/>
      <c r="I288" s="1"/>
      <c r="J288" s="1"/>
      <c r="K288" s="1"/>
      <c r="L288" s="1"/>
      <c r="M288" s="1"/>
    </row>
    <row r="289" spans="3:13" ht="14.25">
      <c r="C289" s="1"/>
      <c r="D289" s="1"/>
      <c r="E289" s="1"/>
      <c r="F289" s="1"/>
      <c r="G289" s="1"/>
      <c r="H289" s="1"/>
      <c r="I289" s="1"/>
      <c r="J289" s="1"/>
      <c r="K289" s="1"/>
      <c r="L289" s="1"/>
      <c r="M289" s="1"/>
    </row>
    <row r="290" spans="3:13" ht="14.25">
      <c r="C290" s="1"/>
      <c r="D290" s="1"/>
      <c r="E290" s="1"/>
      <c r="F290" s="1"/>
      <c r="G290" s="1"/>
      <c r="H290" s="1"/>
      <c r="I290" s="1"/>
      <c r="J290" s="1"/>
      <c r="K290" s="1"/>
      <c r="L290" s="1"/>
      <c r="M290" s="1"/>
    </row>
    <row r="291" spans="3:13" ht="14.25">
      <c r="C291" s="1"/>
      <c r="D291" s="1"/>
      <c r="E291" s="1"/>
      <c r="F291" s="1"/>
      <c r="G291" s="1"/>
      <c r="H291" s="1"/>
      <c r="I291" s="1"/>
      <c r="J291" s="1"/>
      <c r="K291" s="1"/>
      <c r="L291" s="1"/>
      <c r="M291" s="1"/>
    </row>
    <row r="292" spans="3:13" ht="14.25">
      <c r="C292" s="1"/>
      <c r="D292" s="1"/>
      <c r="E292" s="1"/>
      <c r="F292" s="1"/>
      <c r="G292" s="1"/>
      <c r="H292" s="1"/>
      <c r="I292" s="1"/>
      <c r="J292" s="1"/>
      <c r="K292" s="1"/>
      <c r="L292" s="1"/>
      <c r="M292" s="1"/>
    </row>
    <row r="293" spans="3:13" ht="14.25">
      <c r="C293" s="1"/>
      <c r="D293" s="1"/>
      <c r="E293" s="1"/>
      <c r="F293" s="1"/>
      <c r="G293" s="1"/>
      <c r="H293" s="1"/>
      <c r="I293" s="1"/>
      <c r="J293" s="1"/>
      <c r="K293" s="1"/>
      <c r="L293" s="1"/>
      <c r="M293" s="1"/>
    </row>
    <row r="294" spans="3:13" ht="14.25">
      <c r="C294" s="1"/>
      <c r="D294" s="1"/>
      <c r="E294" s="1"/>
      <c r="F294" s="1"/>
      <c r="G294" s="1"/>
      <c r="H294" s="1"/>
      <c r="I294" s="1"/>
      <c r="J294" s="1"/>
      <c r="K294" s="1"/>
      <c r="L294" s="1"/>
      <c r="M294" s="1"/>
    </row>
    <row r="295" spans="3:13" ht="14.25">
      <c r="C295" s="1"/>
      <c r="D295" s="1"/>
      <c r="E295" s="1"/>
      <c r="F295" s="1"/>
      <c r="G295" s="1"/>
      <c r="H295" s="1"/>
      <c r="I295" s="1"/>
      <c r="J295" s="1"/>
      <c r="K295" s="1"/>
      <c r="L295" s="1"/>
      <c r="M295" s="1"/>
    </row>
    <row r="296" spans="3:13" ht="14.25">
      <c r="C296" s="1"/>
      <c r="D296" s="1"/>
      <c r="E296" s="1"/>
      <c r="F296" s="1"/>
      <c r="G296" s="1"/>
      <c r="H296" s="1"/>
      <c r="I296" s="1"/>
      <c r="J296" s="1"/>
      <c r="K296" s="1"/>
      <c r="L296" s="1"/>
      <c r="M296" s="1"/>
    </row>
    <row r="297" spans="3:13" ht="14.25">
      <c r="C297" s="1"/>
      <c r="D297" s="1"/>
      <c r="E297" s="1"/>
      <c r="F297" s="1"/>
      <c r="G297" s="1"/>
      <c r="H297" s="1"/>
      <c r="I297" s="1"/>
      <c r="J297" s="1"/>
      <c r="K297" s="1"/>
      <c r="L297" s="1"/>
      <c r="M297" s="1"/>
    </row>
    <row r="298" spans="3:13" ht="14.25">
      <c r="C298" s="1"/>
      <c r="D298" s="1"/>
      <c r="E298" s="1"/>
      <c r="F298" s="1"/>
      <c r="G298" s="1"/>
      <c r="H298" s="1"/>
      <c r="I298" s="1"/>
      <c r="J298" s="1"/>
      <c r="K298" s="1"/>
      <c r="L298" s="1"/>
      <c r="M298" s="1"/>
    </row>
    <row r="299" spans="3:13" ht="14.25">
      <c r="C299" s="1"/>
      <c r="D299" s="1"/>
      <c r="E299" s="1"/>
      <c r="F299" s="1"/>
      <c r="G299" s="1"/>
      <c r="H299" s="1"/>
      <c r="I299" s="1"/>
      <c r="J299" s="1"/>
      <c r="K299" s="1"/>
      <c r="L299" s="1"/>
      <c r="M299" s="1"/>
    </row>
    <row r="300" spans="3:13" ht="14.25">
      <c r="C300" s="1"/>
      <c r="D300" s="1"/>
      <c r="E300" s="1"/>
      <c r="F300" s="1"/>
      <c r="G300" s="1"/>
      <c r="H300" s="1"/>
      <c r="I300" s="1"/>
      <c r="J300" s="1"/>
      <c r="K300" s="1"/>
      <c r="L300" s="1"/>
      <c r="M300" s="1"/>
    </row>
    <row r="301" spans="3:13" ht="14.25">
      <c r="C301" s="1"/>
      <c r="D301" s="1"/>
      <c r="E301" s="1"/>
      <c r="F301" s="1"/>
      <c r="G301" s="1"/>
      <c r="H301" s="1"/>
      <c r="I301" s="1"/>
      <c r="J301" s="1"/>
      <c r="K301" s="1"/>
      <c r="L301" s="1"/>
      <c r="M301" s="1"/>
    </row>
    <row r="302" spans="3:13" ht="14.25">
      <c r="C302" s="1"/>
      <c r="D302" s="1"/>
      <c r="E302" s="1"/>
      <c r="F302" s="1"/>
      <c r="G302" s="1"/>
      <c r="H302" s="1"/>
      <c r="I302" s="1"/>
      <c r="J302" s="1"/>
      <c r="K302" s="1"/>
      <c r="L302" s="1"/>
      <c r="M302" s="1"/>
    </row>
    <row r="303" spans="3:13" ht="14.25">
      <c r="C303" s="1"/>
      <c r="D303" s="1"/>
      <c r="E303" s="1"/>
      <c r="F303" s="1"/>
      <c r="G303" s="1"/>
      <c r="H303" s="1"/>
      <c r="I303" s="1"/>
      <c r="J303" s="1"/>
      <c r="K303" s="1"/>
      <c r="L303" s="1"/>
      <c r="M303" s="1"/>
    </row>
    <row r="304" spans="3:13" ht="14.25">
      <c r="C304" s="1"/>
      <c r="D304" s="1"/>
      <c r="E304" s="1"/>
      <c r="F304" s="1"/>
      <c r="G304" s="1"/>
      <c r="H304" s="1"/>
      <c r="I304" s="1"/>
      <c r="J304" s="1"/>
      <c r="K304" s="1"/>
      <c r="L304" s="1"/>
      <c r="M304" s="1"/>
    </row>
    <row r="305" spans="3:13" ht="14.25">
      <c r="C305" s="1"/>
      <c r="D305" s="1"/>
      <c r="E305" s="1"/>
      <c r="F305" s="1"/>
      <c r="G305" s="1"/>
      <c r="H305" s="1"/>
      <c r="I305" s="1"/>
      <c r="J305" s="1"/>
      <c r="K305" s="1"/>
      <c r="L305" s="1"/>
      <c r="M305" s="1"/>
    </row>
    <row r="306" spans="3:13" ht="14.25">
      <c r="C306" s="1"/>
      <c r="D306" s="1"/>
      <c r="E306" s="1"/>
      <c r="F306" s="1"/>
      <c r="G306" s="1"/>
      <c r="H306" s="1"/>
      <c r="I306" s="1"/>
      <c r="J306" s="1"/>
      <c r="K306" s="1"/>
      <c r="L306" s="1"/>
      <c r="M306" s="1"/>
    </row>
    <row r="307" spans="3:13" ht="14.25">
      <c r="C307" s="1"/>
      <c r="D307" s="1"/>
      <c r="E307" s="1"/>
      <c r="F307" s="1"/>
      <c r="G307" s="1"/>
      <c r="H307" s="1"/>
      <c r="I307" s="1"/>
      <c r="J307" s="1"/>
      <c r="K307" s="1"/>
      <c r="L307" s="1"/>
      <c r="M307" s="1"/>
    </row>
    <row r="308" spans="3:13" ht="14.25">
      <c r="C308" s="1"/>
      <c r="D308" s="1"/>
      <c r="E308" s="1"/>
      <c r="F308" s="1"/>
      <c r="G308" s="1"/>
      <c r="H308" s="1"/>
      <c r="I308" s="1"/>
      <c r="J308" s="1"/>
      <c r="K308" s="1"/>
      <c r="L308" s="1"/>
      <c r="M308" s="1"/>
    </row>
    <row r="309" spans="3:13" ht="14.25">
      <c r="C309" s="1"/>
      <c r="D309" s="1"/>
      <c r="E309" s="1"/>
      <c r="F309" s="1"/>
      <c r="G309" s="1"/>
      <c r="H309" s="1"/>
      <c r="I309" s="1"/>
      <c r="J309" s="1"/>
      <c r="K309" s="1"/>
      <c r="L309" s="1"/>
      <c r="M309" s="1"/>
    </row>
    <row r="310" spans="3:13" ht="14.25">
      <c r="C310" s="1"/>
      <c r="D310" s="1"/>
      <c r="E310" s="1"/>
      <c r="F310" s="1"/>
      <c r="G310" s="1"/>
      <c r="H310" s="1"/>
      <c r="I310" s="1"/>
      <c r="J310" s="1"/>
      <c r="K310" s="1"/>
      <c r="L310" s="1"/>
      <c r="M310" s="1"/>
    </row>
    <row r="311" spans="3:13" ht="14.25">
      <c r="C311" s="1"/>
      <c r="D311" s="1"/>
      <c r="E311" s="1"/>
      <c r="F311" s="1"/>
      <c r="G311" s="1"/>
      <c r="H311" s="1"/>
      <c r="I311" s="1"/>
      <c r="J311" s="1"/>
      <c r="K311" s="1"/>
      <c r="L311" s="1"/>
      <c r="M311" s="1"/>
    </row>
    <row r="312" spans="3:13" ht="14.25">
      <c r="C312" s="1"/>
      <c r="D312" s="1"/>
      <c r="E312" s="1"/>
      <c r="F312" s="1"/>
      <c r="G312" s="1"/>
      <c r="H312" s="1"/>
      <c r="I312" s="1"/>
      <c r="J312" s="1"/>
      <c r="K312" s="1"/>
      <c r="L312" s="1"/>
      <c r="M312" s="1"/>
    </row>
    <row r="313" spans="3:13" ht="14.25">
      <c r="C313" s="1"/>
      <c r="D313" s="1"/>
      <c r="E313" s="1"/>
      <c r="F313" s="1"/>
      <c r="G313" s="1"/>
      <c r="H313" s="1"/>
      <c r="I313" s="1"/>
      <c r="J313" s="1"/>
      <c r="K313" s="1"/>
      <c r="L313" s="1"/>
      <c r="M313" s="1"/>
    </row>
    <row r="314" spans="3:13" ht="14.25">
      <c r="C314" s="1"/>
      <c r="D314" s="1"/>
      <c r="E314" s="1"/>
      <c r="F314" s="1"/>
      <c r="G314" s="1"/>
      <c r="H314" s="1"/>
      <c r="I314" s="1"/>
      <c r="J314" s="1"/>
      <c r="K314" s="1"/>
      <c r="L314" s="1"/>
      <c r="M314" s="1"/>
    </row>
    <row r="315" spans="3:13" ht="14.25">
      <c r="C315" s="1"/>
      <c r="D315" s="1"/>
      <c r="E315" s="1"/>
      <c r="F315" s="1"/>
      <c r="G315" s="1"/>
      <c r="H315" s="1"/>
      <c r="I315" s="1"/>
      <c r="J315" s="1"/>
      <c r="K315" s="1"/>
      <c r="L315" s="1"/>
      <c r="M315" s="1"/>
    </row>
    <row r="316" spans="3:13" ht="14.25">
      <c r="C316" s="1"/>
      <c r="D316" s="1"/>
      <c r="E316" s="1"/>
      <c r="F316" s="1"/>
      <c r="G316" s="1"/>
      <c r="H316" s="1"/>
      <c r="I316" s="1"/>
      <c r="J316" s="1"/>
      <c r="K316" s="1"/>
      <c r="L316" s="1"/>
      <c r="M316" s="1"/>
    </row>
    <row r="317" spans="3:13" ht="14.25">
      <c r="C317" s="1"/>
      <c r="D317" s="1"/>
      <c r="E317" s="1"/>
      <c r="F317" s="1"/>
      <c r="G317" s="1"/>
      <c r="H317" s="1"/>
      <c r="I317" s="1"/>
      <c r="J317" s="1"/>
      <c r="K317" s="1"/>
      <c r="L317" s="1"/>
      <c r="M317" s="1"/>
    </row>
    <row r="318" spans="3:13" ht="14.25">
      <c r="C318" s="1"/>
      <c r="D318" s="1"/>
      <c r="E318" s="1"/>
      <c r="F318" s="1"/>
      <c r="G318" s="1"/>
      <c r="H318" s="1"/>
      <c r="I318" s="1"/>
      <c r="J318" s="1"/>
      <c r="K318" s="1"/>
      <c r="L318" s="1"/>
      <c r="M318" s="1"/>
    </row>
    <row r="319" spans="3:13" ht="14.25">
      <c r="C319" s="1"/>
      <c r="D319" s="1"/>
      <c r="E319" s="1"/>
      <c r="F319" s="1"/>
      <c r="G319" s="1"/>
      <c r="H319" s="1"/>
      <c r="I319" s="1"/>
      <c r="J319" s="1"/>
      <c r="K319" s="1"/>
      <c r="L319" s="1"/>
      <c r="M319" s="1"/>
    </row>
    <row r="320" spans="3:13" ht="14.25">
      <c r="C320" s="1"/>
      <c r="D320" s="1"/>
      <c r="E320" s="1"/>
      <c r="F320" s="1"/>
      <c r="G320" s="1"/>
      <c r="H320" s="1"/>
      <c r="I320" s="1"/>
      <c r="J320" s="1"/>
      <c r="K320" s="1"/>
      <c r="L320" s="1"/>
      <c r="M320" s="1"/>
    </row>
    <row r="321" spans="3:13" ht="14.25">
      <c r="C321" s="1"/>
      <c r="D321" s="1"/>
      <c r="E321" s="1"/>
      <c r="F321" s="1"/>
      <c r="G321" s="1"/>
      <c r="H321" s="1"/>
      <c r="I321" s="1"/>
      <c r="J321" s="1"/>
      <c r="K321" s="1"/>
      <c r="L321" s="1"/>
      <c r="M321" s="1"/>
    </row>
    <row r="322" spans="3:13" ht="14.25">
      <c r="C322" s="1"/>
      <c r="D322" s="1"/>
      <c r="E322" s="1"/>
      <c r="F322" s="1"/>
      <c r="G322" s="1"/>
      <c r="H322" s="1"/>
      <c r="I322" s="1"/>
      <c r="J322" s="1"/>
      <c r="K322" s="1"/>
      <c r="L322" s="1"/>
      <c r="M322" s="1"/>
    </row>
    <row r="323" spans="3:13" ht="14.25">
      <c r="C323" s="1"/>
      <c r="D323" s="1"/>
      <c r="E323" s="1"/>
      <c r="F323" s="1"/>
      <c r="G323" s="1"/>
      <c r="H323" s="1"/>
      <c r="I323" s="1"/>
      <c r="J323" s="1"/>
      <c r="K323" s="1"/>
      <c r="L323" s="1"/>
      <c r="M323" s="1"/>
    </row>
    <row r="324" spans="3:13" ht="14.25">
      <c r="C324" s="1"/>
      <c r="D324" s="1"/>
      <c r="E324" s="1"/>
      <c r="F324" s="1"/>
      <c r="G324" s="1"/>
      <c r="H324" s="1"/>
      <c r="I324" s="1"/>
      <c r="J324" s="1"/>
      <c r="K324" s="1"/>
      <c r="L324" s="1"/>
      <c r="M324" s="1"/>
    </row>
    <row r="325" spans="3:13" ht="14.25">
      <c r="C325" s="1"/>
      <c r="D325" s="1"/>
      <c r="E325" s="1"/>
      <c r="F325" s="1"/>
      <c r="G325" s="1"/>
      <c r="H325" s="1"/>
      <c r="I325" s="1"/>
      <c r="J325" s="1"/>
      <c r="K325" s="1"/>
      <c r="L325" s="1"/>
      <c r="M325" s="1"/>
    </row>
    <row r="326" spans="3:13" ht="14.25">
      <c r="C326" s="1"/>
      <c r="D326" s="1"/>
      <c r="E326" s="1"/>
      <c r="F326" s="1"/>
      <c r="G326" s="1"/>
      <c r="H326" s="1"/>
      <c r="I326" s="1"/>
      <c r="J326" s="1"/>
      <c r="K326" s="1"/>
      <c r="L326" s="1"/>
      <c r="M326" s="1"/>
    </row>
    <row r="327" spans="3:13" ht="14.25">
      <c r="C327" s="1"/>
      <c r="D327" s="1"/>
      <c r="E327" s="1"/>
      <c r="F327" s="1"/>
      <c r="G327" s="1"/>
      <c r="H327" s="1"/>
      <c r="I327" s="1"/>
      <c r="J327" s="1"/>
      <c r="K327" s="1"/>
      <c r="L327" s="1"/>
      <c r="M327" s="1"/>
    </row>
    <row r="328" spans="3:13" ht="14.25">
      <c r="C328" s="1"/>
      <c r="D328" s="1"/>
      <c r="E328" s="1"/>
      <c r="F328" s="1"/>
      <c r="G328" s="1"/>
      <c r="H328" s="1"/>
      <c r="I328" s="1"/>
      <c r="J328" s="1"/>
      <c r="K328" s="1"/>
      <c r="L328" s="1"/>
      <c r="M328" s="1"/>
    </row>
    <row r="329" spans="3:13" ht="14.25">
      <c r="C329" s="1"/>
      <c r="D329" s="1"/>
      <c r="E329" s="1"/>
      <c r="F329" s="1"/>
      <c r="G329" s="1"/>
      <c r="H329" s="1"/>
      <c r="I329" s="1"/>
      <c r="J329" s="1"/>
      <c r="K329" s="1"/>
      <c r="L329" s="1"/>
      <c r="M329" s="1"/>
    </row>
    <row r="330" spans="3:13" ht="14.25">
      <c r="C330" s="1"/>
      <c r="D330" s="1"/>
      <c r="E330" s="1"/>
      <c r="F330" s="1"/>
      <c r="G330" s="1"/>
      <c r="H330" s="1"/>
      <c r="I330" s="1"/>
      <c r="J330" s="1"/>
      <c r="K330" s="1"/>
      <c r="L330" s="1"/>
      <c r="M330" s="1"/>
    </row>
    <row r="331" spans="3:13" ht="14.25">
      <c r="C331" s="1"/>
      <c r="D331" s="1"/>
      <c r="E331" s="1"/>
      <c r="F331" s="1"/>
      <c r="G331" s="1"/>
      <c r="H331" s="1"/>
      <c r="I331" s="1"/>
      <c r="J331" s="1"/>
      <c r="K331" s="1"/>
      <c r="L331" s="1"/>
      <c r="M331" s="1"/>
    </row>
    <row r="332" spans="3:13" ht="14.25">
      <c r="C332" s="1"/>
      <c r="D332" s="1"/>
      <c r="E332" s="1"/>
      <c r="F332" s="1"/>
      <c r="G332" s="1"/>
      <c r="H332" s="1"/>
      <c r="I332" s="1"/>
      <c r="J332" s="1"/>
      <c r="K332" s="1"/>
      <c r="L332" s="1"/>
      <c r="M332" s="1"/>
    </row>
    <row r="333" spans="3:13" ht="14.25">
      <c r="C333" s="1"/>
      <c r="D333" s="1"/>
      <c r="E333" s="1"/>
      <c r="F333" s="1"/>
      <c r="G333" s="1"/>
      <c r="H333" s="1"/>
      <c r="I333" s="1"/>
      <c r="J333" s="1"/>
      <c r="K333" s="1"/>
      <c r="L333" s="1"/>
      <c r="M333" s="1"/>
    </row>
    <row r="334" spans="3:13" ht="14.25">
      <c r="C334" s="1"/>
      <c r="D334" s="1"/>
      <c r="E334" s="1"/>
      <c r="F334" s="1"/>
      <c r="G334" s="1"/>
      <c r="H334" s="1"/>
      <c r="I334" s="1"/>
      <c r="J334" s="1"/>
      <c r="K334" s="1"/>
      <c r="L334" s="1"/>
      <c r="M334" s="1"/>
    </row>
    <row r="335" spans="3:13" ht="14.25">
      <c r="C335" s="1"/>
      <c r="D335" s="1"/>
      <c r="E335" s="1"/>
      <c r="F335" s="1"/>
      <c r="G335" s="1"/>
      <c r="H335" s="1"/>
      <c r="I335" s="1"/>
      <c r="J335" s="1"/>
      <c r="K335" s="1"/>
      <c r="L335" s="1"/>
      <c r="M335" s="1"/>
    </row>
    <row r="336" spans="3:13" ht="14.25">
      <c r="C336" s="1"/>
      <c r="D336" s="1"/>
      <c r="E336" s="1"/>
      <c r="F336" s="1"/>
      <c r="G336" s="1"/>
      <c r="H336" s="1"/>
      <c r="I336" s="1"/>
      <c r="J336" s="1"/>
      <c r="K336" s="1"/>
      <c r="L336" s="1"/>
      <c r="M336" s="1"/>
    </row>
    <row r="337" spans="3:13" ht="14.25">
      <c r="C337" s="1"/>
      <c r="D337" s="1"/>
      <c r="E337" s="1"/>
      <c r="F337" s="1"/>
      <c r="G337" s="1"/>
      <c r="H337" s="1"/>
      <c r="I337" s="1"/>
      <c r="J337" s="1"/>
      <c r="K337" s="1"/>
      <c r="L337" s="1"/>
      <c r="M337" s="1"/>
    </row>
    <row r="338" spans="3:13" ht="14.25">
      <c r="C338" s="1"/>
      <c r="D338" s="1"/>
      <c r="E338" s="1"/>
      <c r="F338" s="1"/>
      <c r="G338" s="1"/>
      <c r="H338" s="1"/>
      <c r="I338" s="1"/>
      <c r="J338" s="1"/>
      <c r="K338" s="1"/>
      <c r="L338" s="1"/>
      <c r="M338" s="1"/>
    </row>
    <row r="339" spans="3:13" ht="14.25">
      <c r="C339" s="1"/>
      <c r="D339" s="1"/>
      <c r="E339" s="1"/>
      <c r="F339" s="1"/>
      <c r="G339" s="1"/>
      <c r="H339" s="1"/>
      <c r="I339" s="1"/>
      <c r="J339" s="1"/>
      <c r="K339" s="1"/>
      <c r="L339" s="1"/>
      <c r="M339" s="1"/>
    </row>
    <row r="340" spans="3:13" ht="14.25">
      <c r="C340" s="1"/>
      <c r="D340" s="1"/>
      <c r="E340" s="1"/>
      <c r="F340" s="1"/>
      <c r="G340" s="1"/>
      <c r="H340" s="1"/>
      <c r="I340" s="1"/>
      <c r="J340" s="1"/>
      <c r="K340" s="1"/>
      <c r="L340" s="1"/>
      <c r="M340" s="1"/>
    </row>
    <row r="341" spans="3:13" ht="14.25">
      <c r="C341" s="1"/>
      <c r="D341" s="1"/>
      <c r="E341" s="1"/>
      <c r="F341" s="1"/>
      <c r="G341" s="1"/>
      <c r="H341" s="1"/>
      <c r="I341" s="1"/>
      <c r="J341" s="1"/>
      <c r="K341" s="1"/>
      <c r="L341" s="1"/>
      <c r="M341" s="1"/>
    </row>
    <row r="342" spans="3:13" ht="14.25">
      <c r="C342" s="1"/>
      <c r="D342" s="1"/>
      <c r="E342" s="1"/>
      <c r="F342" s="1"/>
      <c r="G342" s="1"/>
      <c r="H342" s="1"/>
      <c r="I342" s="1"/>
      <c r="J342" s="1"/>
      <c r="K342" s="1"/>
      <c r="L342" s="1"/>
      <c r="M342" s="1"/>
    </row>
    <row r="343" spans="3:13" ht="14.25">
      <c r="C343" s="1"/>
      <c r="D343" s="1"/>
      <c r="E343" s="1"/>
      <c r="F343" s="1"/>
      <c r="G343" s="1"/>
      <c r="H343" s="1"/>
      <c r="I343" s="1"/>
      <c r="J343" s="1"/>
      <c r="K343" s="1"/>
      <c r="L343" s="1"/>
      <c r="M343" s="1"/>
    </row>
    <row r="344" spans="3:13" ht="14.25">
      <c r="C344" s="1"/>
      <c r="D344" s="1"/>
      <c r="E344" s="1"/>
      <c r="F344" s="1"/>
      <c r="G344" s="1"/>
      <c r="H344" s="1"/>
      <c r="I344" s="1"/>
      <c r="J344" s="1"/>
      <c r="K344" s="1"/>
      <c r="L344" s="1"/>
      <c r="M344" s="1"/>
    </row>
    <row r="345" spans="3:13" ht="14.25">
      <c r="C345" s="1"/>
      <c r="D345" s="1"/>
      <c r="E345" s="1"/>
      <c r="F345" s="1"/>
      <c r="G345" s="1"/>
      <c r="H345" s="1"/>
      <c r="I345" s="1"/>
      <c r="J345" s="1"/>
      <c r="K345" s="1"/>
      <c r="L345" s="1"/>
      <c r="M345" s="1"/>
    </row>
    <row r="346" spans="3:13" ht="14.25">
      <c r="C346" s="1"/>
      <c r="D346" s="1"/>
      <c r="E346" s="1"/>
      <c r="F346" s="1"/>
      <c r="G346" s="1"/>
      <c r="H346" s="1"/>
      <c r="I346" s="1"/>
      <c r="J346" s="1"/>
      <c r="K346" s="1"/>
      <c r="L346" s="1"/>
      <c r="M346" s="1"/>
    </row>
    <row r="347" spans="3:13" ht="14.25">
      <c r="C347" s="1"/>
      <c r="D347" s="1"/>
      <c r="E347" s="1"/>
      <c r="F347" s="1"/>
      <c r="G347" s="1"/>
      <c r="H347" s="1"/>
      <c r="I347" s="1"/>
      <c r="J347" s="1"/>
      <c r="K347" s="1"/>
      <c r="L347" s="1"/>
      <c r="M347" s="1"/>
    </row>
    <row r="348" spans="3:13" ht="14.25">
      <c r="C348" s="1"/>
      <c r="D348" s="1"/>
      <c r="E348" s="1"/>
      <c r="F348" s="1"/>
      <c r="G348" s="1"/>
      <c r="H348" s="1"/>
      <c r="I348" s="1"/>
      <c r="J348" s="1"/>
      <c r="K348" s="1"/>
      <c r="L348" s="1"/>
      <c r="M348" s="1"/>
    </row>
    <row r="349" spans="3:13" ht="14.25">
      <c r="C349" s="1"/>
      <c r="D349" s="1"/>
      <c r="E349" s="1"/>
      <c r="F349" s="1"/>
      <c r="G349" s="1"/>
      <c r="H349" s="1"/>
      <c r="I349" s="1"/>
      <c r="J349" s="1"/>
      <c r="K349" s="1"/>
      <c r="L349" s="1"/>
      <c r="M349" s="1"/>
    </row>
    <row r="350" spans="3:13" ht="14.25">
      <c r="C350" s="1"/>
      <c r="D350" s="1"/>
      <c r="E350" s="1"/>
      <c r="F350" s="1"/>
      <c r="G350" s="1"/>
      <c r="H350" s="1"/>
      <c r="I350" s="1"/>
      <c r="J350" s="1"/>
      <c r="K350" s="1"/>
      <c r="L350" s="1"/>
      <c r="M350" s="1"/>
    </row>
    <row r="351" spans="3:13" ht="14.25">
      <c r="C351" s="1"/>
      <c r="D351" s="1"/>
      <c r="E351" s="1"/>
      <c r="F351" s="1"/>
      <c r="G351" s="1"/>
      <c r="H351" s="1"/>
      <c r="I351" s="1"/>
      <c r="J351" s="1"/>
      <c r="K351" s="1"/>
      <c r="L351" s="1"/>
      <c r="M351" s="1"/>
    </row>
    <row r="352" spans="3:13" ht="14.25">
      <c r="C352" s="1"/>
      <c r="D352" s="1"/>
      <c r="E352" s="1"/>
      <c r="F352" s="1"/>
      <c r="G352" s="1"/>
      <c r="H352" s="1"/>
      <c r="I352" s="1"/>
      <c r="J352" s="1"/>
      <c r="K352" s="1"/>
      <c r="L352" s="1"/>
      <c r="M352" s="1"/>
    </row>
    <row r="353" spans="3:13" ht="14.25">
      <c r="C353" s="1"/>
      <c r="D353" s="1"/>
      <c r="E353" s="1"/>
      <c r="F353" s="1"/>
      <c r="G353" s="1"/>
      <c r="H353" s="1"/>
      <c r="I353" s="1"/>
      <c r="J353" s="1"/>
      <c r="K353" s="1"/>
      <c r="L353" s="1"/>
      <c r="M353" s="1"/>
    </row>
    <row r="354" spans="3:13" ht="14.25">
      <c r="C354" s="1"/>
      <c r="D354" s="1"/>
      <c r="E354" s="1"/>
      <c r="F354" s="1"/>
      <c r="G354" s="1"/>
      <c r="H354" s="1"/>
      <c r="I354" s="1"/>
      <c r="J354" s="1"/>
      <c r="K354" s="1"/>
      <c r="L354" s="1"/>
      <c r="M354" s="1"/>
    </row>
    <row r="355" spans="3:13" ht="14.25">
      <c r="C355" s="1"/>
      <c r="D355" s="1"/>
      <c r="E355" s="1"/>
      <c r="F355" s="1"/>
      <c r="G355" s="1"/>
      <c r="H355" s="1"/>
      <c r="I355" s="1"/>
      <c r="J355" s="1"/>
      <c r="K355" s="1"/>
      <c r="L355" s="1"/>
      <c r="M355" s="1"/>
    </row>
    <row r="356" spans="3:13" ht="14.25">
      <c r="C356" s="1"/>
      <c r="D356" s="1"/>
      <c r="E356" s="1"/>
      <c r="F356" s="1"/>
      <c r="G356" s="1"/>
      <c r="H356" s="1"/>
      <c r="I356" s="1"/>
      <c r="J356" s="1"/>
      <c r="K356" s="1"/>
      <c r="L356" s="1"/>
      <c r="M356" s="1"/>
    </row>
    <row r="357" spans="3:13" ht="14.25">
      <c r="C357" s="1"/>
      <c r="D357" s="1"/>
      <c r="E357" s="1"/>
      <c r="F357" s="1"/>
      <c r="G357" s="1"/>
      <c r="H357" s="1"/>
      <c r="I357" s="1"/>
      <c r="J357" s="1"/>
      <c r="K357" s="1"/>
      <c r="L357" s="1"/>
      <c r="M357" s="1"/>
    </row>
    <row r="358" spans="3:13" ht="14.25">
      <c r="C358" s="1"/>
      <c r="D358" s="1"/>
      <c r="E358" s="1"/>
      <c r="F358" s="1"/>
      <c r="G358" s="1"/>
      <c r="H358" s="1"/>
      <c r="I358" s="1"/>
      <c r="J358" s="1"/>
      <c r="K358" s="1"/>
      <c r="L358" s="1"/>
      <c r="M358" s="1"/>
    </row>
    <row r="359" spans="3:13" ht="14.25">
      <c r="C359" s="1"/>
      <c r="D359" s="1"/>
      <c r="E359" s="1"/>
      <c r="F359" s="1"/>
      <c r="G359" s="1"/>
      <c r="H359" s="1"/>
      <c r="I359" s="1"/>
      <c r="J359" s="1"/>
      <c r="K359" s="1"/>
      <c r="L359" s="1"/>
      <c r="M359" s="1"/>
    </row>
    <row r="360" spans="3:13" ht="14.25">
      <c r="C360" s="1"/>
      <c r="D360" s="1"/>
      <c r="E360" s="1"/>
      <c r="F360" s="1"/>
      <c r="G360" s="1"/>
      <c r="H360" s="1"/>
      <c r="I360" s="1"/>
      <c r="J360" s="1"/>
      <c r="K360" s="1"/>
      <c r="L360" s="1"/>
      <c r="M360" s="1"/>
    </row>
    <row r="361" spans="3:13" ht="14.25">
      <c r="C361" s="1"/>
      <c r="D361" s="1"/>
      <c r="E361" s="1"/>
      <c r="F361" s="1"/>
      <c r="G361" s="1"/>
      <c r="H361" s="1"/>
      <c r="I361" s="1"/>
      <c r="J361" s="1"/>
      <c r="K361" s="1"/>
      <c r="L361" s="1"/>
      <c r="M361" s="1"/>
    </row>
    <row r="362" spans="3:13" ht="14.25">
      <c r="C362" s="1"/>
      <c r="D362" s="1"/>
      <c r="E362" s="1"/>
      <c r="F362" s="1"/>
      <c r="G362" s="1"/>
      <c r="H362" s="1"/>
      <c r="I362" s="1"/>
      <c r="J362" s="1"/>
      <c r="K362" s="1"/>
      <c r="L362" s="1"/>
      <c r="M362" s="1"/>
    </row>
    <row r="363" spans="3:13" ht="14.25">
      <c r="C363" s="1"/>
      <c r="D363" s="1"/>
      <c r="E363" s="1"/>
      <c r="F363" s="1"/>
      <c r="G363" s="1"/>
      <c r="H363" s="1"/>
      <c r="I363" s="1"/>
      <c r="J363" s="1"/>
      <c r="K363" s="1"/>
      <c r="L363" s="1"/>
      <c r="M363" s="1"/>
    </row>
    <row r="364" spans="3:13" ht="14.25">
      <c r="C364" s="1"/>
      <c r="D364" s="1"/>
      <c r="E364" s="1"/>
      <c r="F364" s="1"/>
      <c r="G364" s="1"/>
      <c r="H364" s="1"/>
      <c r="I364" s="1"/>
      <c r="J364" s="1"/>
      <c r="K364" s="1"/>
      <c r="L364" s="1"/>
      <c r="M364" s="1"/>
    </row>
    <row r="365" spans="3:13" ht="14.25">
      <c r="C365" s="1"/>
      <c r="D365" s="1"/>
      <c r="E365" s="1"/>
      <c r="F365" s="1"/>
      <c r="G365" s="1"/>
      <c r="H365" s="1"/>
      <c r="I365" s="1"/>
      <c r="J365" s="1"/>
      <c r="K365" s="1"/>
      <c r="L365" s="1"/>
      <c r="M365" s="1"/>
    </row>
    <row r="366" spans="3:13" ht="14.25">
      <c r="C366" s="1"/>
      <c r="D366" s="1"/>
      <c r="E366" s="1"/>
      <c r="F366" s="1"/>
      <c r="G366" s="1"/>
      <c r="H366" s="1"/>
      <c r="I366" s="1"/>
      <c r="J366" s="1"/>
      <c r="K366" s="1"/>
      <c r="L366" s="1"/>
      <c r="M366" s="1"/>
    </row>
    <row r="367" spans="3:13" ht="14.25">
      <c r="C367" s="1"/>
      <c r="D367" s="1"/>
      <c r="E367" s="1"/>
      <c r="F367" s="1"/>
      <c r="G367" s="1"/>
      <c r="H367" s="1"/>
      <c r="I367" s="1"/>
      <c r="J367" s="1"/>
      <c r="K367" s="1"/>
      <c r="L367" s="1"/>
      <c r="M367" s="1"/>
    </row>
    <row r="368" spans="3:13" ht="14.25">
      <c r="C368" s="1"/>
      <c r="D368" s="1"/>
      <c r="E368" s="1"/>
      <c r="F368" s="1"/>
      <c r="G368" s="1"/>
      <c r="H368" s="1"/>
      <c r="I368" s="1"/>
      <c r="J368" s="1"/>
      <c r="K368" s="1"/>
      <c r="L368" s="1"/>
      <c r="M368" s="1"/>
    </row>
    <row r="369" spans="3:13" ht="14.25">
      <c r="C369" s="1"/>
      <c r="D369" s="1"/>
      <c r="E369" s="1"/>
      <c r="F369" s="1"/>
      <c r="G369" s="1"/>
      <c r="H369" s="1"/>
      <c r="I369" s="1"/>
      <c r="J369" s="1"/>
      <c r="K369" s="1"/>
      <c r="L369" s="1"/>
      <c r="M369" s="1"/>
    </row>
    <row r="370" spans="3:13" ht="14.25">
      <c r="C370" s="1"/>
      <c r="D370" s="1"/>
      <c r="E370" s="1"/>
      <c r="F370" s="1"/>
      <c r="G370" s="1"/>
      <c r="H370" s="1"/>
      <c r="I370" s="1"/>
      <c r="J370" s="1"/>
      <c r="K370" s="1"/>
      <c r="L370" s="1"/>
      <c r="M370" s="1"/>
    </row>
    <row r="371" spans="3:13" ht="14.25">
      <c r="C371" s="1"/>
      <c r="D371" s="1"/>
      <c r="E371" s="1"/>
      <c r="F371" s="1"/>
      <c r="G371" s="1"/>
      <c r="H371" s="1"/>
      <c r="I371" s="1"/>
      <c r="J371" s="1"/>
      <c r="K371" s="1"/>
      <c r="L371" s="1"/>
      <c r="M371" s="1"/>
    </row>
    <row r="372" spans="3:13" ht="14.25">
      <c r="C372" s="1"/>
      <c r="D372" s="1"/>
      <c r="E372" s="1"/>
      <c r="F372" s="1"/>
      <c r="G372" s="1"/>
      <c r="H372" s="1"/>
      <c r="I372" s="1"/>
      <c r="J372" s="1"/>
      <c r="K372" s="1"/>
      <c r="L372" s="1"/>
      <c r="M372" s="1"/>
    </row>
    <row r="373" spans="3:13" ht="14.25">
      <c r="C373" s="1"/>
      <c r="D373" s="1"/>
      <c r="E373" s="1"/>
      <c r="F373" s="1"/>
      <c r="G373" s="1"/>
      <c r="H373" s="1"/>
      <c r="I373" s="1"/>
      <c r="J373" s="1"/>
      <c r="K373" s="1"/>
      <c r="L373" s="1"/>
      <c r="M373" s="1"/>
    </row>
    <row r="374" spans="3:13" ht="14.25">
      <c r="C374" s="1"/>
      <c r="D374" s="1"/>
      <c r="E374" s="1"/>
      <c r="F374" s="1"/>
      <c r="G374" s="1"/>
      <c r="H374" s="1"/>
      <c r="I374" s="1"/>
      <c r="J374" s="1"/>
      <c r="K374" s="1"/>
      <c r="L374" s="1"/>
      <c r="M374" s="1"/>
    </row>
    <row r="375" spans="3:13" ht="14.25">
      <c r="C375" s="1"/>
      <c r="D375" s="1"/>
      <c r="E375" s="1"/>
      <c r="F375" s="1"/>
      <c r="G375" s="1"/>
      <c r="H375" s="1"/>
      <c r="I375" s="1"/>
      <c r="J375" s="1"/>
      <c r="K375" s="1"/>
      <c r="L375" s="1"/>
      <c r="M375" s="1"/>
    </row>
    <row r="376" spans="3:13" ht="14.25">
      <c r="C376" s="1"/>
      <c r="D376" s="1"/>
      <c r="E376" s="1"/>
      <c r="F376" s="1"/>
      <c r="G376" s="1"/>
      <c r="H376" s="1"/>
      <c r="I376" s="1"/>
      <c r="J376" s="1"/>
      <c r="K376" s="1"/>
      <c r="L376" s="1"/>
      <c r="M376" s="1"/>
    </row>
    <row r="377" spans="3:13" ht="14.25">
      <c r="C377" s="1"/>
      <c r="D377" s="1"/>
      <c r="E377" s="1"/>
      <c r="F377" s="1"/>
      <c r="G377" s="1"/>
      <c r="H377" s="1"/>
      <c r="I377" s="1"/>
      <c r="J377" s="1"/>
      <c r="K377" s="1"/>
      <c r="L377" s="1"/>
      <c r="M377" s="1"/>
    </row>
    <row r="378" spans="3:13" ht="14.25">
      <c r="C378" s="1"/>
      <c r="D378" s="1"/>
      <c r="E378" s="1"/>
      <c r="F378" s="1"/>
      <c r="G378" s="1"/>
      <c r="H378" s="1"/>
      <c r="I378" s="1"/>
      <c r="J378" s="1"/>
      <c r="K378" s="1"/>
      <c r="L378" s="1"/>
      <c r="M378" s="1"/>
    </row>
    <row r="379" spans="3:13" ht="14.25">
      <c r="C379" s="1"/>
      <c r="D379" s="1"/>
      <c r="E379" s="1"/>
      <c r="F379" s="1"/>
      <c r="G379" s="1"/>
      <c r="H379" s="1"/>
      <c r="I379" s="1"/>
      <c r="J379" s="1"/>
      <c r="K379" s="1"/>
      <c r="L379" s="1"/>
      <c r="M379" s="1"/>
    </row>
    <row r="380" spans="3:13" ht="14.25">
      <c r="C380" s="1"/>
      <c r="D380" s="1"/>
      <c r="E380" s="1"/>
      <c r="F380" s="1"/>
      <c r="G380" s="1"/>
      <c r="H380" s="1"/>
      <c r="I380" s="1"/>
      <c r="J380" s="1"/>
      <c r="K380" s="1"/>
      <c r="L380" s="1"/>
      <c r="M380" s="1"/>
    </row>
    <row r="381" spans="3:13" ht="14.25">
      <c r="C381" s="1"/>
      <c r="D381" s="1"/>
      <c r="E381" s="1"/>
      <c r="F381" s="1"/>
      <c r="G381" s="1"/>
      <c r="H381" s="1"/>
      <c r="I381" s="1"/>
      <c r="J381" s="1"/>
      <c r="K381" s="1"/>
      <c r="L381" s="1"/>
      <c r="M381" s="1"/>
    </row>
    <row r="382" spans="3:13" ht="14.25">
      <c r="C382" s="1"/>
      <c r="D382" s="1"/>
      <c r="E382" s="1"/>
      <c r="F382" s="1"/>
      <c r="G382" s="1"/>
      <c r="H382" s="1"/>
      <c r="I382" s="1"/>
      <c r="J382" s="1"/>
      <c r="K382" s="1"/>
      <c r="L382" s="1"/>
      <c r="M382" s="1"/>
    </row>
    <row r="383" spans="3:13" ht="14.25">
      <c r="C383" s="1"/>
      <c r="D383" s="1"/>
      <c r="E383" s="1"/>
      <c r="F383" s="1"/>
      <c r="G383" s="1"/>
      <c r="H383" s="1"/>
      <c r="I383" s="1"/>
      <c r="J383" s="1"/>
      <c r="K383" s="1"/>
      <c r="L383" s="1"/>
      <c r="M383" s="1"/>
    </row>
    <row r="384" spans="3:13" ht="14.25">
      <c r="C384" s="1"/>
      <c r="D384" s="1"/>
      <c r="E384" s="1"/>
      <c r="F384" s="1"/>
      <c r="G384" s="1"/>
      <c r="H384" s="1"/>
      <c r="I384" s="1"/>
      <c r="J384" s="1"/>
      <c r="K384" s="1"/>
      <c r="L384" s="1"/>
      <c r="M384" s="1"/>
    </row>
    <row r="385" spans="3:13" ht="14.25">
      <c r="C385" s="1"/>
      <c r="D385" s="1"/>
      <c r="E385" s="1"/>
      <c r="F385" s="1"/>
      <c r="G385" s="1"/>
      <c r="H385" s="1"/>
      <c r="I385" s="1"/>
      <c r="J385" s="1"/>
      <c r="K385" s="1"/>
      <c r="L385" s="1"/>
      <c r="M385" s="1"/>
    </row>
    <row r="386" spans="3:13" ht="14.25">
      <c r="C386" s="1"/>
      <c r="D386" s="1"/>
      <c r="E386" s="1"/>
      <c r="F386" s="1"/>
      <c r="G386" s="1"/>
      <c r="H386" s="1"/>
      <c r="I386" s="1"/>
      <c r="J386" s="1"/>
      <c r="K386" s="1"/>
      <c r="L386" s="1"/>
      <c r="M386" s="1"/>
    </row>
    <row r="387" spans="3:13" ht="14.25">
      <c r="C387" s="1"/>
      <c r="D387" s="1"/>
      <c r="E387" s="1"/>
      <c r="F387" s="1"/>
      <c r="G387" s="1"/>
      <c r="H387" s="1"/>
      <c r="I387" s="1"/>
      <c r="J387" s="1"/>
      <c r="K387" s="1"/>
      <c r="L387" s="1"/>
      <c r="M387" s="1"/>
    </row>
    <row r="388" spans="3:13" ht="14.25">
      <c r="C388" s="1"/>
      <c r="D388" s="1"/>
      <c r="E388" s="1"/>
      <c r="F388" s="1"/>
      <c r="G388" s="1"/>
      <c r="H388" s="1"/>
      <c r="I388" s="1"/>
      <c r="J388" s="1"/>
      <c r="K388" s="1"/>
      <c r="L388" s="1"/>
      <c r="M388" s="1"/>
    </row>
    <row r="389" spans="3:13" ht="14.25">
      <c r="C389" s="1"/>
      <c r="D389" s="1"/>
      <c r="E389" s="1"/>
      <c r="F389" s="1"/>
      <c r="G389" s="1"/>
      <c r="H389" s="1"/>
      <c r="I389" s="1"/>
      <c r="J389" s="1"/>
      <c r="K389" s="1"/>
      <c r="L389" s="1"/>
      <c r="M389" s="1"/>
    </row>
    <row r="390" spans="3:13" ht="14.25">
      <c r="C390" s="1"/>
      <c r="D390" s="1"/>
      <c r="E390" s="1"/>
      <c r="F390" s="1"/>
      <c r="G390" s="1"/>
      <c r="H390" s="1"/>
      <c r="I390" s="1"/>
      <c r="J390" s="1"/>
      <c r="K390" s="1"/>
      <c r="L390" s="1"/>
      <c r="M390" s="1"/>
    </row>
    <row r="391" spans="3:13" ht="14.25">
      <c r="C391" s="1"/>
      <c r="D391" s="1"/>
      <c r="E391" s="1"/>
      <c r="F391" s="1"/>
      <c r="G391" s="1"/>
      <c r="H391" s="1"/>
      <c r="I391" s="1"/>
      <c r="J391" s="1"/>
      <c r="K391" s="1"/>
      <c r="L391" s="1"/>
      <c r="M391" s="1"/>
    </row>
    <row r="392" spans="3:13" ht="14.25">
      <c r="C392" s="1"/>
      <c r="D392" s="1"/>
      <c r="E392" s="1"/>
      <c r="F392" s="1"/>
      <c r="G392" s="1"/>
      <c r="H392" s="1"/>
      <c r="I392" s="1"/>
      <c r="J392" s="1"/>
      <c r="K392" s="1"/>
      <c r="L392" s="1"/>
      <c r="M392" s="1"/>
    </row>
    <row r="393" spans="3:13" ht="14.25">
      <c r="C393" s="1"/>
      <c r="D393" s="1"/>
      <c r="E393" s="1"/>
      <c r="F393" s="1"/>
      <c r="G393" s="1"/>
      <c r="H393" s="1"/>
      <c r="I393" s="1"/>
      <c r="J393" s="1"/>
      <c r="K393" s="1"/>
      <c r="L393" s="1"/>
      <c r="M393" s="1"/>
    </row>
    <row r="394" spans="3:13" ht="14.25">
      <c r="C394" s="1"/>
      <c r="D394" s="1"/>
      <c r="E394" s="1"/>
      <c r="F394" s="1"/>
      <c r="G394" s="1"/>
      <c r="H394" s="1"/>
      <c r="I394" s="1"/>
      <c r="J394" s="1"/>
      <c r="K394" s="1"/>
      <c r="L394" s="1"/>
      <c r="M394" s="1"/>
    </row>
    <row r="395" spans="3:13" ht="14.25">
      <c r="C395" s="1"/>
      <c r="D395" s="1"/>
      <c r="E395" s="1"/>
      <c r="F395" s="1"/>
      <c r="G395" s="1"/>
      <c r="H395" s="1"/>
      <c r="I395" s="1"/>
      <c r="J395" s="1"/>
      <c r="K395" s="1"/>
      <c r="L395" s="1"/>
      <c r="M395" s="1"/>
    </row>
    <row r="396" spans="3:13" ht="14.25">
      <c r="C396" s="1"/>
      <c r="D396" s="1"/>
      <c r="E396" s="1"/>
      <c r="F396" s="1"/>
      <c r="G396" s="1"/>
      <c r="H396" s="1"/>
      <c r="I396" s="1"/>
      <c r="J396" s="1"/>
      <c r="K396" s="1"/>
      <c r="L396" s="1"/>
      <c r="M396" s="1"/>
    </row>
    <row r="397" spans="3:13" ht="14.25">
      <c r="C397" s="1"/>
      <c r="D397" s="1"/>
      <c r="E397" s="1"/>
      <c r="F397" s="1"/>
      <c r="G397" s="1"/>
      <c r="H397" s="1"/>
      <c r="I397" s="1"/>
      <c r="J397" s="1"/>
      <c r="K397" s="1"/>
      <c r="L397" s="1"/>
      <c r="M397" s="1"/>
    </row>
    <row r="398" spans="3:13" ht="14.25">
      <c r="C398" s="1"/>
      <c r="D398" s="1"/>
      <c r="E398" s="1"/>
      <c r="F398" s="1"/>
      <c r="G398" s="1"/>
      <c r="H398" s="1"/>
      <c r="I398" s="1"/>
      <c r="J398" s="1"/>
      <c r="K398" s="1"/>
      <c r="L398" s="1"/>
      <c r="M398" s="1"/>
    </row>
    <row r="399" spans="3:13" ht="14.25">
      <c r="C399" s="1"/>
      <c r="D399" s="1"/>
      <c r="E399" s="1"/>
      <c r="F399" s="1"/>
      <c r="G399" s="1"/>
      <c r="H399" s="1"/>
      <c r="I399" s="1"/>
      <c r="J399" s="1"/>
      <c r="K399" s="1"/>
      <c r="L399" s="1"/>
      <c r="M399" s="1"/>
    </row>
    <row r="400" spans="3:13" ht="14.25">
      <c r="C400" s="1"/>
      <c r="D400" s="1"/>
      <c r="E400" s="1"/>
      <c r="F400" s="1"/>
      <c r="G400" s="1"/>
      <c r="H400" s="1"/>
      <c r="I400" s="1"/>
      <c r="J400" s="1"/>
      <c r="K400" s="1"/>
      <c r="L400" s="1"/>
      <c r="M400" s="1"/>
    </row>
    <row r="401" spans="3:13" ht="14.25">
      <c r="C401" s="1"/>
      <c r="D401" s="1"/>
      <c r="E401" s="1"/>
      <c r="F401" s="1"/>
      <c r="G401" s="1"/>
      <c r="H401" s="1"/>
      <c r="I401" s="1"/>
      <c r="J401" s="1"/>
      <c r="K401" s="1"/>
      <c r="L401" s="1"/>
      <c r="M401" s="1"/>
    </row>
    <row r="402" spans="3:13" ht="14.25">
      <c r="C402" s="1"/>
      <c r="D402" s="1"/>
      <c r="E402" s="1"/>
      <c r="F402" s="1"/>
      <c r="G402" s="1"/>
      <c r="H402" s="1"/>
      <c r="I402" s="1"/>
      <c r="J402" s="1"/>
      <c r="K402" s="1"/>
      <c r="L402" s="1"/>
      <c r="M402" s="1"/>
    </row>
    <row r="403" spans="3:13" ht="14.25">
      <c r="C403" s="1"/>
      <c r="D403" s="1"/>
      <c r="E403" s="1"/>
      <c r="F403" s="1"/>
      <c r="G403" s="1"/>
      <c r="H403" s="1"/>
      <c r="I403" s="1"/>
      <c r="J403" s="1"/>
      <c r="K403" s="1"/>
      <c r="L403" s="1"/>
      <c r="M403" s="1"/>
    </row>
    <row r="404" spans="3:13" ht="14.25">
      <c r="C404" s="1"/>
      <c r="D404" s="1"/>
      <c r="E404" s="1"/>
      <c r="F404" s="1"/>
      <c r="G404" s="1"/>
      <c r="H404" s="1"/>
      <c r="I404" s="1"/>
      <c r="J404" s="1"/>
      <c r="K404" s="1"/>
      <c r="L404" s="1"/>
      <c r="M404" s="1"/>
    </row>
    <row r="405" spans="3:13" ht="14.25">
      <c r="C405" s="1"/>
      <c r="D405" s="1"/>
      <c r="E405" s="1"/>
      <c r="F405" s="1"/>
      <c r="G405" s="1"/>
      <c r="H405" s="1"/>
      <c r="I405" s="1"/>
      <c r="J405" s="1"/>
      <c r="K405" s="1"/>
      <c r="L405" s="1"/>
      <c r="M405" s="1"/>
    </row>
    <row r="406" spans="3:13" ht="14.25">
      <c r="C406" s="1"/>
      <c r="D406" s="1"/>
      <c r="E406" s="1"/>
      <c r="F406" s="1"/>
      <c r="G406" s="1"/>
      <c r="H406" s="1"/>
      <c r="I406" s="1"/>
      <c r="J406" s="1"/>
      <c r="K406" s="1"/>
      <c r="L406" s="1"/>
      <c r="M406" s="1"/>
    </row>
    <row r="407" spans="3:13" ht="14.25">
      <c r="C407" s="1"/>
      <c r="D407" s="1"/>
      <c r="E407" s="1"/>
      <c r="F407" s="1"/>
      <c r="G407" s="1"/>
      <c r="H407" s="1"/>
      <c r="I407" s="1"/>
      <c r="J407" s="1"/>
      <c r="K407" s="1"/>
      <c r="L407" s="1"/>
      <c r="M407" s="1"/>
    </row>
    <row r="408" spans="3:13" ht="14.25">
      <c r="C408" s="1"/>
      <c r="D408" s="1"/>
      <c r="E408" s="1"/>
      <c r="F408" s="1"/>
      <c r="G408" s="1"/>
      <c r="H408" s="1"/>
      <c r="I408" s="1"/>
      <c r="J408" s="1"/>
      <c r="K408" s="1"/>
      <c r="L408" s="1"/>
      <c r="M408" s="1"/>
    </row>
    <row r="409" spans="3:13" ht="14.25">
      <c r="C409" s="1"/>
      <c r="D409" s="1"/>
      <c r="E409" s="1"/>
      <c r="F409" s="1"/>
      <c r="G409" s="1"/>
      <c r="H409" s="1"/>
      <c r="I409" s="1"/>
      <c r="J409" s="1"/>
      <c r="K409" s="1"/>
      <c r="L409" s="1"/>
      <c r="M409" s="1"/>
    </row>
    <row r="410" spans="3:13" ht="14.25">
      <c r="C410" s="1"/>
      <c r="D410" s="1"/>
      <c r="E410" s="1"/>
      <c r="F410" s="1"/>
      <c r="G410" s="1"/>
      <c r="H410" s="1"/>
      <c r="I410" s="1"/>
      <c r="J410" s="1"/>
      <c r="K410" s="1"/>
      <c r="L410" s="1"/>
      <c r="M410" s="1"/>
    </row>
    <row r="411" spans="3:13" ht="14.25">
      <c r="C411" s="1"/>
      <c r="D411" s="1"/>
      <c r="E411" s="1"/>
      <c r="F411" s="1"/>
      <c r="G411" s="1"/>
      <c r="H411" s="1"/>
      <c r="I411" s="1"/>
      <c r="J411" s="1"/>
      <c r="K411" s="1"/>
      <c r="L411" s="1"/>
      <c r="M411" s="1"/>
    </row>
    <row r="412" spans="3:13" ht="14.25">
      <c r="C412" s="1"/>
      <c r="D412" s="1"/>
      <c r="E412" s="1"/>
      <c r="F412" s="1"/>
      <c r="G412" s="1"/>
      <c r="H412" s="1"/>
      <c r="I412" s="1"/>
      <c r="J412" s="1"/>
      <c r="K412" s="1"/>
      <c r="L412" s="1"/>
      <c r="M412" s="1"/>
    </row>
    <row r="413" spans="3:13" ht="14.25">
      <c r="C413" s="1"/>
      <c r="D413" s="1"/>
      <c r="E413" s="1"/>
      <c r="F413" s="1"/>
      <c r="G413" s="1"/>
      <c r="H413" s="1"/>
      <c r="I413" s="1"/>
      <c r="J413" s="1"/>
      <c r="K413" s="1"/>
      <c r="L413" s="1"/>
      <c r="M413" s="1"/>
    </row>
    <row r="414" spans="3:13" ht="14.25">
      <c r="C414" s="1"/>
      <c r="D414" s="1"/>
      <c r="E414" s="1"/>
      <c r="F414" s="1"/>
      <c r="G414" s="1"/>
      <c r="H414" s="1"/>
      <c r="I414" s="1"/>
      <c r="J414" s="1"/>
      <c r="K414" s="1"/>
      <c r="L414" s="1"/>
      <c r="M414" s="1"/>
    </row>
    <row r="415" spans="3:13" ht="14.25">
      <c r="C415" s="1"/>
      <c r="D415" s="1"/>
      <c r="E415" s="1"/>
      <c r="F415" s="1"/>
      <c r="G415" s="1"/>
      <c r="H415" s="1"/>
      <c r="I415" s="1"/>
      <c r="J415" s="1"/>
      <c r="K415" s="1"/>
      <c r="L415" s="1"/>
      <c r="M415" s="1"/>
    </row>
    <row r="416" spans="3:13" ht="14.25">
      <c r="C416" s="1"/>
      <c r="D416" s="1"/>
      <c r="E416" s="1"/>
      <c r="F416" s="1"/>
      <c r="G416" s="1"/>
      <c r="H416" s="1"/>
      <c r="I416" s="1"/>
      <c r="J416" s="1"/>
      <c r="K416" s="1"/>
      <c r="L416" s="1"/>
      <c r="M416" s="1"/>
    </row>
    <row r="417" spans="3:13" ht="14.25">
      <c r="C417" s="1"/>
      <c r="D417" s="1"/>
      <c r="E417" s="1"/>
      <c r="F417" s="1"/>
      <c r="G417" s="1"/>
      <c r="H417" s="1"/>
      <c r="I417" s="1"/>
      <c r="J417" s="1"/>
      <c r="K417" s="1"/>
      <c r="L417" s="1"/>
      <c r="M417" s="1"/>
    </row>
    <row r="418" spans="3:13" ht="14.25">
      <c r="C418" s="1"/>
      <c r="D418" s="1"/>
      <c r="E418" s="1"/>
      <c r="F418" s="1"/>
      <c r="G418" s="1"/>
      <c r="H418" s="1"/>
      <c r="I418" s="1"/>
      <c r="J418" s="1"/>
      <c r="K418" s="1"/>
      <c r="L418" s="1"/>
      <c r="M418" s="1"/>
    </row>
    <row r="419" spans="3:13" ht="14.25">
      <c r="C419" s="1"/>
      <c r="D419" s="1"/>
      <c r="E419" s="1"/>
      <c r="F419" s="1"/>
      <c r="G419" s="1"/>
      <c r="H419" s="1"/>
      <c r="I419" s="1"/>
      <c r="J419" s="1"/>
      <c r="K419" s="1"/>
      <c r="L419" s="1"/>
      <c r="M419" s="1"/>
    </row>
    <row r="420" spans="3:13" ht="14.25">
      <c r="C420" s="1"/>
      <c r="D420" s="1"/>
      <c r="E420" s="1"/>
      <c r="F420" s="1"/>
      <c r="G420" s="1"/>
      <c r="H420" s="1"/>
      <c r="I420" s="1"/>
      <c r="J420" s="1"/>
      <c r="K420" s="1"/>
      <c r="L420" s="1"/>
      <c r="M420" s="1"/>
    </row>
    <row r="421" spans="3:13" ht="14.25">
      <c r="C421" s="1"/>
      <c r="D421" s="1"/>
      <c r="E421" s="1"/>
      <c r="F421" s="1"/>
      <c r="G421" s="1"/>
      <c r="H421" s="1"/>
      <c r="I421" s="1"/>
      <c r="J421" s="1"/>
      <c r="K421" s="1"/>
      <c r="L421" s="1"/>
      <c r="M421" s="1"/>
    </row>
    <row r="422" spans="3:13" ht="14.25">
      <c r="C422" s="1"/>
      <c r="D422" s="1"/>
      <c r="E422" s="1"/>
      <c r="F422" s="1"/>
      <c r="G422" s="1"/>
      <c r="H422" s="1"/>
      <c r="I422" s="1"/>
      <c r="J422" s="1"/>
      <c r="K422" s="1"/>
      <c r="L422" s="1"/>
      <c r="M422" s="1"/>
    </row>
    <row r="423" spans="3:13" ht="14.25">
      <c r="C423" s="1"/>
      <c r="D423" s="1"/>
      <c r="E423" s="1"/>
      <c r="F423" s="1"/>
      <c r="G423" s="1"/>
      <c r="H423" s="1"/>
      <c r="I423" s="1"/>
      <c r="J423" s="1"/>
      <c r="K423" s="1"/>
      <c r="L423" s="1"/>
      <c r="M423" s="1"/>
    </row>
    <row r="424" spans="3:13" ht="14.25">
      <c r="C424" s="1"/>
      <c r="D424" s="1"/>
      <c r="E424" s="1"/>
      <c r="F424" s="1"/>
      <c r="G424" s="1"/>
      <c r="H424" s="1"/>
      <c r="I424" s="1"/>
      <c r="J424" s="1"/>
      <c r="K424" s="1"/>
      <c r="L424" s="1"/>
      <c r="M424" s="1"/>
    </row>
    <row r="425" spans="3:13" ht="14.25">
      <c r="C425" s="1"/>
      <c r="D425" s="1"/>
      <c r="E425" s="1"/>
      <c r="F425" s="1"/>
      <c r="G425" s="1"/>
      <c r="H425" s="1"/>
      <c r="I425" s="1"/>
      <c r="J425" s="1"/>
      <c r="K425" s="1"/>
      <c r="L425" s="1"/>
      <c r="M425" s="1"/>
    </row>
    <row r="426" spans="3:13" ht="14.25">
      <c r="C426" s="1"/>
      <c r="D426" s="1"/>
      <c r="E426" s="1"/>
      <c r="F426" s="1"/>
      <c r="G426" s="1"/>
      <c r="H426" s="1"/>
      <c r="I426" s="1"/>
      <c r="J426" s="1"/>
      <c r="K426" s="1"/>
      <c r="L426" s="1"/>
      <c r="M426" s="1"/>
    </row>
    <row r="427" spans="3:13" ht="14.25">
      <c r="C427" s="1"/>
      <c r="D427" s="1"/>
      <c r="E427" s="1"/>
      <c r="F427" s="1"/>
      <c r="G427" s="1"/>
      <c r="H427" s="1"/>
      <c r="I427" s="1"/>
      <c r="J427" s="1"/>
      <c r="K427" s="1"/>
      <c r="L427" s="1"/>
      <c r="M427" s="1"/>
    </row>
    <row r="428" spans="3:13" ht="14.25">
      <c r="C428" s="1"/>
      <c r="D428" s="1"/>
      <c r="E428" s="1"/>
      <c r="F428" s="1"/>
      <c r="G428" s="1"/>
      <c r="H428" s="1"/>
      <c r="I428" s="1"/>
      <c r="J428" s="1"/>
      <c r="K428" s="1"/>
      <c r="L428" s="1"/>
      <c r="M428" s="1"/>
    </row>
    <row r="429" spans="3:13" ht="14.25">
      <c r="C429" s="1"/>
      <c r="D429" s="1"/>
      <c r="E429" s="1"/>
      <c r="F429" s="1"/>
      <c r="G429" s="1"/>
      <c r="H429" s="1"/>
      <c r="I429" s="1"/>
      <c r="J429" s="1"/>
      <c r="K429" s="1"/>
      <c r="L429" s="1"/>
      <c r="M429" s="1"/>
    </row>
    <row r="430" spans="3:13" ht="14.25">
      <c r="C430" s="1"/>
      <c r="D430" s="1"/>
      <c r="E430" s="1"/>
      <c r="F430" s="1"/>
      <c r="G430" s="1"/>
      <c r="H430" s="1"/>
      <c r="I430" s="1"/>
      <c r="J430" s="1"/>
      <c r="K430" s="1"/>
      <c r="L430" s="1"/>
      <c r="M430" s="1"/>
    </row>
    <row r="431" spans="3:13" ht="14.25">
      <c r="C431" s="1"/>
      <c r="D431" s="1"/>
      <c r="E431" s="1"/>
      <c r="F431" s="1"/>
      <c r="G431" s="1"/>
      <c r="H431" s="1"/>
      <c r="I431" s="1"/>
      <c r="J431" s="1"/>
      <c r="K431" s="1"/>
      <c r="L431" s="1"/>
      <c r="M431" s="1"/>
    </row>
    <row r="432" spans="3:13" ht="14.25">
      <c r="C432" s="1"/>
      <c r="D432" s="1"/>
      <c r="E432" s="1"/>
      <c r="F432" s="1"/>
      <c r="G432" s="1"/>
      <c r="H432" s="1"/>
      <c r="I432" s="1"/>
      <c r="J432" s="1"/>
      <c r="K432" s="1"/>
      <c r="L432" s="1"/>
      <c r="M432" s="1"/>
    </row>
    <row r="433" spans="3:13" ht="14.25">
      <c r="C433" s="1"/>
      <c r="D433" s="1"/>
      <c r="E433" s="1"/>
      <c r="F433" s="1"/>
      <c r="G433" s="1"/>
      <c r="H433" s="1"/>
      <c r="I433" s="1"/>
      <c r="J433" s="1"/>
      <c r="K433" s="1"/>
      <c r="L433" s="1"/>
      <c r="M433" s="1"/>
    </row>
    <row r="434" spans="3:13" ht="14.25">
      <c r="C434" s="1"/>
      <c r="D434" s="1"/>
      <c r="E434" s="1"/>
      <c r="F434" s="1"/>
      <c r="G434" s="1"/>
      <c r="H434" s="1"/>
      <c r="I434" s="1"/>
      <c r="J434" s="1"/>
      <c r="K434" s="1"/>
      <c r="L434" s="1"/>
      <c r="M434" s="1"/>
    </row>
    <row r="435" spans="3:13" ht="14.25">
      <c r="C435" s="1"/>
      <c r="D435" s="1"/>
      <c r="E435" s="1"/>
      <c r="F435" s="1"/>
      <c r="G435" s="1"/>
      <c r="H435" s="1"/>
      <c r="I435" s="1"/>
      <c r="J435" s="1"/>
      <c r="K435" s="1"/>
      <c r="L435" s="1"/>
      <c r="M435" s="1"/>
    </row>
    <row r="436" spans="3:13" ht="14.25">
      <c r="C436" s="1"/>
      <c r="D436" s="1"/>
      <c r="E436" s="1"/>
      <c r="F436" s="1"/>
      <c r="G436" s="1"/>
      <c r="H436" s="1"/>
      <c r="I436" s="1"/>
      <c r="J436" s="1"/>
      <c r="K436" s="1"/>
      <c r="L436" s="1"/>
      <c r="M436" s="1"/>
    </row>
    <row r="437" spans="3:13" ht="14.25">
      <c r="C437" s="1"/>
      <c r="D437" s="1"/>
      <c r="E437" s="1"/>
      <c r="F437" s="1"/>
      <c r="G437" s="1"/>
      <c r="H437" s="1"/>
      <c r="I437" s="1"/>
      <c r="J437" s="1"/>
      <c r="K437" s="1"/>
      <c r="L437" s="1"/>
      <c r="M437" s="1"/>
    </row>
    <row r="438" spans="3:13" ht="14.25">
      <c r="C438" s="1"/>
      <c r="D438" s="1"/>
      <c r="E438" s="1"/>
      <c r="F438" s="1"/>
      <c r="G438" s="1"/>
      <c r="H438" s="1"/>
      <c r="I438" s="1"/>
      <c r="J438" s="1"/>
      <c r="K438" s="1"/>
      <c r="L438" s="1"/>
      <c r="M438" s="1"/>
    </row>
    <row r="439" spans="3:13" ht="14.25">
      <c r="C439" s="1"/>
      <c r="D439" s="1"/>
      <c r="E439" s="1"/>
      <c r="F439" s="1"/>
      <c r="G439" s="1"/>
      <c r="H439" s="1"/>
      <c r="I439" s="1"/>
      <c r="J439" s="1"/>
      <c r="K439" s="1"/>
      <c r="L439" s="1"/>
      <c r="M439" s="1"/>
    </row>
    <row r="440" spans="3:13" ht="14.25">
      <c r="C440" s="1"/>
      <c r="D440" s="1"/>
      <c r="E440" s="1"/>
      <c r="F440" s="1"/>
      <c r="G440" s="1"/>
      <c r="H440" s="1"/>
      <c r="I440" s="1"/>
      <c r="J440" s="1"/>
      <c r="K440" s="1"/>
      <c r="L440" s="1"/>
      <c r="M440" s="1"/>
    </row>
    <row r="441" spans="3:13" ht="14.25">
      <c r="C441" s="1"/>
      <c r="D441" s="1"/>
      <c r="E441" s="1"/>
      <c r="F441" s="1"/>
      <c r="G441" s="1"/>
      <c r="H441" s="1"/>
      <c r="I441" s="1"/>
      <c r="J441" s="1"/>
      <c r="K441" s="1"/>
      <c r="L441" s="1"/>
      <c r="M441" s="1"/>
    </row>
    <row r="442" spans="3:13" ht="14.25">
      <c r="C442" s="1"/>
      <c r="D442" s="1"/>
      <c r="E442" s="1"/>
      <c r="F442" s="1"/>
      <c r="G442" s="1"/>
      <c r="H442" s="1"/>
      <c r="I442" s="1"/>
      <c r="J442" s="1"/>
      <c r="K442" s="1"/>
      <c r="L442" s="1"/>
      <c r="M442" s="1"/>
    </row>
    <row r="443" spans="3:13" ht="14.25">
      <c r="C443" s="1"/>
      <c r="D443" s="1"/>
      <c r="E443" s="1"/>
      <c r="F443" s="1"/>
      <c r="G443" s="1"/>
      <c r="H443" s="1"/>
      <c r="I443" s="1"/>
      <c r="J443" s="1"/>
      <c r="K443" s="1"/>
      <c r="L443" s="1"/>
      <c r="M443" s="1"/>
    </row>
    <row r="444" spans="3:13" ht="14.25">
      <c r="C444" s="1"/>
      <c r="D444" s="1"/>
      <c r="E444" s="1"/>
      <c r="F444" s="1"/>
      <c r="G444" s="1"/>
      <c r="H444" s="1"/>
      <c r="I444" s="1"/>
      <c r="J444" s="1"/>
      <c r="K444" s="1"/>
      <c r="L444" s="1"/>
      <c r="M444" s="1"/>
    </row>
    <row r="445" spans="3:13" ht="14.25">
      <c r="C445" s="1"/>
      <c r="D445" s="1"/>
      <c r="E445" s="1"/>
      <c r="F445" s="1"/>
      <c r="G445" s="1"/>
      <c r="H445" s="1"/>
      <c r="I445" s="1"/>
      <c r="J445" s="1"/>
      <c r="K445" s="1"/>
      <c r="L445" s="1"/>
      <c r="M445" s="1"/>
    </row>
    <row r="446" spans="3:13" ht="14.25">
      <c r="C446" s="1"/>
      <c r="D446" s="1"/>
      <c r="E446" s="1"/>
      <c r="F446" s="1"/>
      <c r="G446" s="1"/>
      <c r="H446" s="1"/>
      <c r="I446" s="1"/>
      <c r="J446" s="1"/>
      <c r="K446" s="1"/>
      <c r="L446" s="1"/>
      <c r="M446" s="1"/>
    </row>
    <row r="447" spans="3:13" ht="14.25">
      <c r="C447" s="1"/>
      <c r="D447" s="1"/>
      <c r="E447" s="1"/>
      <c r="F447" s="1"/>
      <c r="G447" s="1"/>
      <c r="H447" s="1"/>
      <c r="I447" s="1"/>
      <c r="J447" s="1"/>
      <c r="K447" s="1"/>
      <c r="L447" s="1"/>
      <c r="M447" s="1"/>
    </row>
    <row r="448" spans="3:13" ht="14.25">
      <c r="C448" s="1"/>
      <c r="D448" s="1"/>
      <c r="E448" s="1"/>
      <c r="F448" s="1"/>
      <c r="G448" s="1"/>
      <c r="H448" s="1"/>
      <c r="I448" s="1"/>
      <c r="J448" s="1"/>
      <c r="K448" s="1"/>
      <c r="L448" s="1"/>
      <c r="M448" s="1"/>
    </row>
    <row r="449" spans="3:13" ht="14.25">
      <c r="C449" s="1"/>
      <c r="D449" s="1"/>
      <c r="E449" s="1"/>
      <c r="F449" s="1"/>
      <c r="G449" s="1"/>
      <c r="H449" s="1"/>
      <c r="I449" s="1"/>
      <c r="J449" s="1"/>
      <c r="K449" s="1"/>
      <c r="L449" s="1"/>
      <c r="M449" s="1"/>
    </row>
    <row r="450" spans="3:13" ht="14.25">
      <c r="C450" s="1"/>
      <c r="D450" s="1"/>
      <c r="E450" s="1"/>
      <c r="F450" s="1"/>
      <c r="G450" s="1"/>
      <c r="H450" s="1"/>
      <c r="I450" s="1"/>
      <c r="J450" s="1"/>
      <c r="K450" s="1"/>
      <c r="L450" s="1"/>
      <c r="M450" s="1"/>
    </row>
    <row r="451" spans="3:13" ht="14.25">
      <c r="C451" s="1"/>
      <c r="D451" s="1"/>
      <c r="E451" s="1"/>
      <c r="F451" s="1"/>
      <c r="G451" s="1"/>
      <c r="H451" s="1"/>
      <c r="I451" s="1"/>
      <c r="J451" s="1"/>
      <c r="K451" s="1"/>
      <c r="L451" s="1"/>
      <c r="M451" s="1"/>
    </row>
    <row r="452" spans="3:13" ht="14.25">
      <c r="C452" s="1"/>
      <c r="D452" s="1"/>
      <c r="E452" s="1"/>
      <c r="F452" s="1"/>
      <c r="G452" s="1"/>
      <c r="H452" s="1"/>
      <c r="I452" s="1"/>
      <c r="J452" s="1"/>
      <c r="K452" s="1"/>
      <c r="L452" s="1"/>
      <c r="M452" s="1"/>
    </row>
    <row r="453" spans="3:13" ht="14.25">
      <c r="C453" s="1"/>
      <c r="D453" s="1"/>
      <c r="E453" s="1"/>
      <c r="F453" s="1"/>
      <c r="G453" s="1"/>
      <c r="H453" s="1"/>
      <c r="I453" s="1"/>
      <c r="J453" s="1"/>
      <c r="K453" s="1"/>
      <c r="L453" s="1"/>
      <c r="M453" s="1"/>
    </row>
    <row r="454" spans="3:13" ht="14.25">
      <c r="C454" s="1"/>
      <c r="D454" s="1"/>
      <c r="E454" s="1"/>
      <c r="F454" s="1"/>
      <c r="G454" s="1"/>
      <c r="H454" s="1"/>
      <c r="I454" s="1"/>
      <c r="J454" s="1"/>
      <c r="K454" s="1"/>
      <c r="L454" s="1"/>
      <c r="M454" s="1"/>
    </row>
    <row r="455" spans="3:13" ht="14.25">
      <c r="C455" s="1"/>
      <c r="D455" s="1"/>
      <c r="E455" s="1"/>
      <c r="F455" s="1"/>
      <c r="G455" s="1"/>
      <c r="H455" s="1"/>
      <c r="I455" s="1"/>
      <c r="J455" s="1"/>
      <c r="K455" s="1"/>
      <c r="L455" s="1"/>
      <c r="M455" s="1"/>
    </row>
    <row r="456" spans="3:13" ht="14.25">
      <c r="C456" s="1"/>
      <c r="D456" s="1"/>
      <c r="E456" s="1"/>
      <c r="F456" s="1"/>
      <c r="G456" s="1"/>
      <c r="H456" s="1"/>
      <c r="I456" s="1"/>
      <c r="J456" s="1"/>
      <c r="K456" s="1"/>
      <c r="L456" s="1"/>
      <c r="M456" s="1"/>
    </row>
    <row r="457" spans="3:13" ht="14.25">
      <c r="C457" s="1"/>
      <c r="D457" s="1"/>
      <c r="E457" s="1"/>
      <c r="F457" s="1"/>
      <c r="G457" s="1"/>
      <c r="H457" s="1"/>
      <c r="I457" s="1"/>
      <c r="J457" s="1"/>
      <c r="K457" s="1"/>
      <c r="L457" s="1"/>
      <c r="M457" s="1"/>
    </row>
    <row r="458" spans="3:13" ht="14.25">
      <c r="C458" s="1"/>
      <c r="D458" s="1"/>
      <c r="E458" s="1"/>
      <c r="F458" s="1"/>
      <c r="G458" s="1"/>
      <c r="H458" s="1"/>
      <c r="I458" s="1"/>
      <c r="J458" s="1"/>
      <c r="K458" s="1"/>
      <c r="L458" s="1"/>
      <c r="M458" s="1"/>
    </row>
    <row r="459" spans="3:13" ht="14.25">
      <c r="C459" s="1"/>
      <c r="D459" s="1"/>
      <c r="E459" s="1"/>
      <c r="F459" s="1"/>
      <c r="G459" s="1"/>
      <c r="H459" s="1"/>
      <c r="I459" s="1"/>
      <c r="J459" s="1"/>
      <c r="K459" s="1"/>
      <c r="L459" s="1"/>
      <c r="M459" s="1"/>
    </row>
    <row r="460" spans="3:13" ht="14.25">
      <c r="C460" s="1"/>
      <c r="D460" s="1"/>
      <c r="E460" s="1"/>
      <c r="F460" s="1"/>
      <c r="G460" s="1"/>
      <c r="H460" s="1"/>
      <c r="I460" s="1"/>
      <c r="J460" s="1"/>
      <c r="K460" s="1"/>
      <c r="L460" s="1"/>
      <c r="M460" s="1"/>
    </row>
    <row r="461" spans="3:13" ht="14.25">
      <c r="C461" s="1"/>
      <c r="D461" s="1"/>
      <c r="E461" s="1"/>
      <c r="F461" s="1"/>
      <c r="G461" s="1"/>
      <c r="H461" s="1"/>
      <c r="I461" s="1"/>
      <c r="J461" s="1"/>
      <c r="K461" s="1"/>
      <c r="L461" s="1"/>
      <c r="M461" s="1"/>
    </row>
    <row r="462" spans="3:13" ht="14.25">
      <c r="C462" s="1"/>
      <c r="D462" s="1"/>
      <c r="E462" s="1"/>
      <c r="F462" s="1"/>
      <c r="G462" s="1"/>
      <c r="H462" s="1"/>
      <c r="I462" s="1"/>
      <c r="J462" s="1"/>
      <c r="K462" s="1"/>
      <c r="L462" s="1"/>
      <c r="M462" s="1"/>
    </row>
    <row r="463" spans="3:13" ht="14.25">
      <c r="C463" s="1"/>
      <c r="D463" s="1"/>
      <c r="E463" s="1"/>
      <c r="F463" s="1"/>
      <c r="G463" s="1"/>
      <c r="H463" s="1"/>
      <c r="I463" s="1"/>
      <c r="J463" s="1"/>
      <c r="K463" s="1"/>
      <c r="L463" s="1"/>
      <c r="M463" s="1"/>
    </row>
    <row r="464" spans="3:13" ht="14.25">
      <c r="C464" s="1"/>
      <c r="D464" s="1"/>
      <c r="E464" s="1"/>
      <c r="F464" s="1"/>
      <c r="G464" s="1"/>
      <c r="H464" s="1"/>
      <c r="I464" s="1"/>
      <c r="J464" s="1"/>
      <c r="K464" s="1"/>
      <c r="L464" s="1"/>
      <c r="M464" s="1"/>
    </row>
    <row r="465" spans="3:13" ht="14.25">
      <c r="C465" s="1"/>
      <c r="D465" s="1"/>
      <c r="E465" s="1"/>
      <c r="F465" s="1"/>
      <c r="G465" s="1"/>
      <c r="H465" s="1"/>
      <c r="I465" s="1"/>
      <c r="J465" s="1"/>
      <c r="K465" s="1"/>
      <c r="L465" s="1"/>
      <c r="M465" s="1"/>
    </row>
    <row r="466" spans="3:13" ht="14.25">
      <c r="C466" s="1"/>
      <c r="D466" s="1"/>
      <c r="E466" s="1"/>
      <c r="F466" s="1"/>
      <c r="G466" s="1"/>
      <c r="H466" s="1"/>
      <c r="I466" s="1"/>
      <c r="J466" s="1"/>
      <c r="K466" s="1"/>
      <c r="L466" s="1"/>
      <c r="M466" s="1"/>
    </row>
    <row r="467" spans="3:13" ht="14.25">
      <c r="C467" s="1"/>
      <c r="D467" s="1"/>
      <c r="E467" s="1"/>
      <c r="F467" s="1"/>
      <c r="G467" s="1"/>
      <c r="H467" s="1"/>
      <c r="I467" s="1"/>
      <c r="J467" s="1"/>
      <c r="K467" s="1"/>
      <c r="L467" s="1"/>
      <c r="M467" s="1"/>
    </row>
    <row r="468" spans="3:13" ht="14.25">
      <c r="C468" s="1"/>
      <c r="D468" s="1"/>
      <c r="E468" s="1"/>
      <c r="F468" s="1"/>
      <c r="G468" s="1"/>
      <c r="H468" s="1"/>
      <c r="I468" s="1"/>
      <c r="J468" s="1"/>
      <c r="K468" s="1"/>
      <c r="L468" s="1"/>
      <c r="M468" s="1"/>
    </row>
    <row r="469" spans="3:13" ht="14.25">
      <c r="C469" s="1"/>
      <c r="D469" s="1"/>
      <c r="E469" s="1"/>
      <c r="F469" s="1"/>
      <c r="G469" s="1"/>
      <c r="H469" s="1"/>
      <c r="I469" s="1"/>
      <c r="J469" s="1"/>
      <c r="K469" s="1"/>
      <c r="L469" s="1"/>
      <c r="M469" s="1"/>
    </row>
    <row r="470" spans="3:13" ht="14.25">
      <c r="C470" s="1"/>
      <c r="D470" s="1"/>
      <c r="E470" s="1"/>
      <c r="F470" s="1"/>
      <c r="G470" s="1"/>
      <c r="H470" s="1"/>
      <c r="I470" s="1"/>
      <c r="J470" s="1"/>
      <c r="K470" s="1"/>
      <c r="L470" s="1"/>
      <c r="M470" s="1"/>
    </row>
    <row r="471" spans="3:13" ht="14.25">
      <c r="C471" s="1"/>
      <c r="D471" s="1"/>
      <c r="E471" s="1"/>
      <c r="F471" s="1"/>
      <c r="G471" s="1"/>
      <c r="H471" s="1"/>
      <c r="I471" s="1"/>
      <c r="J471" s="1"/>
      <c r="K471" s="1"/>
      <c r="L471" s="1"/>
      <c r="M471" s="1"/>
    </row>
    <row r="472" spans="3:13" ht="14.25">
      <c r="C472" s="1"/>
      <c r="D472" s="1"/>
      <c r="E472" s="1"/>
      <c r="F472" s="1"/>
      <c r="G472" s="1"/>
      <c r="H472" s="1"/>
      <c r="I472" s="1"/>
      <c r="J472" s="1"/>
      <c r="K472" s="1"/>
      <c r="L472" s="1"/>
      <c r="M472" s="1"/>
    </row>
    <row r="473" spans="3:13" ht="14.25">
      <c r="C473" s="1"/>
      <c r="D473" s="1"/>
      <c r="E473" s="1"/>
      <c r="F473" s="1"/>
      <c r="G473" s="1"/>
      <c r="H473" s="1"/>
      <c r="I473" s="1"/>
      <c r="J473" s="1"/>
      <c r="K473" s="1"/>
      <c r="L473" s="1"/>
      <c r="M473" s="1"/>
    </row>
    <row r="474" spans="3:13" ht="14.25">
      <c r="C474" s="1"/>
      <c r="D474" s="1"/>
      <c r="E474" s="1"/>
      <c r="F474" s="1"/>
      <c r="G474" s="1"/>
      <c r="H474" s="1"/>
      <c r="I474" s="1"/>
      <c r="J474" s="1"/>
      <c r="K474" s="1"/>
      <c r="L474" s="1"/>
      <c r="M474" s="1"/>
    </row>
    <row r="475" spans="3:13" ht="14.25">
      <c r="C475" s="1"/>
      <c r="D475" s="1"/>
      <c r="E475" s="1"/>
      <c r="F475" s="1"/>
      <c r="G475" s="1"/>
      <c r="H475" s="1"/>
      <c r="I475" s="1"/>
      <c r="J475" s="1"/>
      <c r="K475" s="1"/>
      <c r="L475" s="1"/>
      <c r="M475" s="1"/>
    </row>
    <row r="476" spans="3:13" ht="14.25">
      <c r="C476" s="1"/>
      <c r="D476" s="1"/>
      <c r="E476" s="1"/>
      <c r="F476" s="1"/>
      <c r="G476" s="1"/>
      <c r="H476" s="1"/>
      <c r="I476" s="1"/>
      <c r="J476" s="1"/>
      <c r="K476" s="1"/>
      <c r="L476" s="1"/>
      <c r="M476" s="1"/>
    </row>
    <row r="477" spans="3:13" ht="14.25">
      <c r="C477" s="1"/>
      <c r="D477" s="1"/>
      <c r="E477" s="1"/>
      <c r="F477" s="1"/>
      <c r="G477" s="1"/>
      <c r="H477" s="1"/>
      <c r="I477" s="1"/>
      <c r="J477" s="1"/>
      <c r="K477" s="1"/>
      <c r="L477" s="1"/>
      <c r="M477" s="1"/>
    </row>
    <row r="478" spans="3:13" ht="14.25">
      <c r="C478" s="1"/>
      <c r="D478" s="1"/>
      <c r="E478" s="1"/>
      <c r="F478" s="1"/>
      <c r="G478" s="1"/>
      <c r="H478" s="1"/>
      <c r="I478" s="1"/>
      <c r="J478" s="1"/>
      <c r="K478" s="1"/>
      <c r="L478" s="1"/>
      <c r="M478" s="1"/>
    </row>
    <row r="479" spans="3:13" ht="14.25">
      <c r="C479" s="1"/>
      <c r="D479" s="1"/>
      <c r="E479" s="1"/>
      <c r="F479" s="1"/>
      <c r="G479" s="1"/>
      <c r="H479" s="1"/>
      <c r="I479" s="1"/>
      <c r="J479" s="1"/>
      <c r="K479" s="1"/>
      <c r="L479" s="1"/>
      <c r="M479" s="1"/>
    </row>
    <row r="480" spans="3:13" ht="14.25">
      <c r="C480" s="1"/>
      <c r="D480" s="1"/>
      <c r="E480" s="1"/>
      <c r="F480" s="1"/>
      <c r="G480" s="1"/>
      <c r="H480" s="1"/>
      <c r="I480" s="1"/>
      <c r="J480" s="1"/>
      <c r="K480" s="1"/>
      <c r="L480" s="1"/>
      <c r="M480" s="1"/>
    </row>
    <row r="481" spans="3:13" ht="14.25">
      <c r="C481" s="1"/>
      <c r="D481" s="1"/>
      <c r="E481" s="1"/>
      <c r="F481" s="1"/>
      <c r="G481" s="1"/>
      <c r="H481" s="1"/>
      <c r="I481" s="1"/>
      <c r="J481" s="1"/>
      <c r="K481" s="1"/>
      <c r="L481" s="1"/>
      <c r="M481" s="1"/>
    </row>
    <row r="482" spans="3:13" ht="14.25">
      <c r="C482" s="1"/>
      <c r="D482" s="1"/>
      <c r="E482" s="1"/>
      <c r="F482" s="1"/>
      <c r="G482" s="1"/>
      <c r="H482" s="1"/>
      <c r="I482" s="1"/>
      <c r="J482" s="1"/>
      <c r="K482" s="1"/>
      <c r="L482" s="1"/>
      <c r="M482" s="1"/>
    </row>
    <row r="483" spans="3:13" ht="14.25">
      <c r="C483" s="1"/>
      <c r="D483" s="1"/>
      <c r="E483" s="1"/>
      <c r="F483" s="1"/>
      <c r="G483" s="1"/>
      <c r="H483" s="1"/>
      <c r="I483" s="1"/>
      <c r="J483" s="1"/>
      <c r="K483" s="1"/>
      <c r="L483" s="1"/>
      <c r="M483" s="1"/>
    </row>
    <row r="484" spans="3:13" ht="14.25">
      <c r="C484" s="1"/>
      <c r="D484" s="1"/>
      <c r="E484" s="1"/>
      <c r="F484" s="1"/>
      <c r="G484" s="1"/>
      <c r="H484" s="1"/>
      <c r="I484" s="1"/>
      <c r="J484" s="1"/>
      <c r="K484" s="1"/>
      <c r="L484" s="1"/>
      <c r="M484" s="1"/>
    </row>
    <row r="485" spans="3:13" ht="14.25">
      <c r="C485" s="1"/>
      <c r="D485" s="1"/>
      <c r="E485" s="1"/>
      <c r="F485" s="1"/>
      <c r="G485" s="1"/>
      <c r="H485" s="1"/>
      <c r="I485" s="1"/>
      <c r="J485" s="1"/>
      <c r="K485" s="1"/>
      <c r="L485" s="1"/>
      <c r="M485" s="1"/>
    </row>
    <row r="486" spans="3:13" ht="14.25">
      <c r="C486" s="1"/>
      <c r="D486" s="1"/>
      <c r="E486" s="1"/>
      <c r="F486" s="1"/>
      <c r="G486" s="1"/>
      <c r="H486" s="1"/>
      <c r="I486" s="1"/>
      <c r="J486" s="1"/>
      <c r="K486" s="1"/>
      <c r="L486" s="1"/>
      <c r="M486" s="1"/>
    </row>
    <row r="487" spans="3:13" ht="14.25">
      <c r="C487" s="1"/>
      <c r="D487" s="1"/>
      <c r="E487" s="1"/>
      <c r="F487" s="1"/>
      <c r="G487" s="1"/>
      <c r="H487" s="1"/>
      <c r="I487" s="1"/>
      <c r="J487" s="1"/>
      <c r="K487" s="1"/>
      <c r="L487" s="1"/>
      <c r="M487" s="1"/>
    </row>
    <row r="488" spans="3:13" ht="14.25">
      <c r="C488" s="1"/>
      <c r="D488" s="1"/>
      <c r="E488" s="1"/>
      <c r="F488" s="1"/>
      <c r="G488" s="1"/>
      <c r="H488" s="1"/>
      <c r="I488" s="1"/>
      <c r="J488" s="1"/>
      <c r="K488" s="1"/>
      <c r="L488" s="1"/>
      <c r="M488" s="1"/>
    </row>
    <row r="489" spans="3:13" ht="14.25">
      <c r="C489" s="1"/>
      <c r="D489" s="1"/>
      <c r="E489" s="1"/>
      <c r="F489" s="1"/>
      <c r="G489" s="1"/>
      <c r="H489" s="1"/>
      <c r="I489" s="1"/>
      <c r="J489" s="1"/>
      <c r="K489" s="1"/>
      <c r="L489" s="1"/>
      <c r="M489" s="1"/>
    </row>
    <row r="490" spans="3:13" ht="14.25">
      <c r="C490" s="1"/>
      <c r="D490" s="1"/>
      <c r="E490" s="1"/>
      <c r="F490" s="1"/>
      <c r="G490" s="1"/>
      <c r="H490" s="1"/>
      <c r="I490" s="1"/>
      <c r="J490" s="1"/>
      <c r="K490" s="1"/>
      <c r="L490" s="1"/>
      <c r="M490" s="1"/>
    </row>
    <row r="491" spans="3:13" ht="14.25">
      <c r="C491" s="1"/>
      <c r="D491" s="1"/>
      <c r="E491" s="1"/>
      <c r="F491" s="1"/>
      <c r="G491" s="1"/>
      <c r="H491" s="1"/>
      <c r="I491" s="1"/>
      <c r="J491" s="1"/>
      <c r="K491" s="1"/>
      <c r="L491" s="1"/>
      <c r="M491" s="1"/>
    </row>
    <row r="492" spans="3:13" ht="14.25">
      <c r="C492" s="1"/>
      <c r="D492" s="1"/>
      <c r="E492" s="1"/>
      <c r="F492" s="1"/>
      <c r="G492" s="1"/>
      <c r="H492" s="1"/>
      <c r="I492" s="1"/>
      <c r="J492" s="1"/>
      <c r="K492" s="1"/>
      <c r="L492" s="1"/>
      <c r="M492" s="1"/>
    </row>
    <row r="493" spans="3:13" ht="14.25">
      <c r="C493" s="1"/>
      <c r="D493" s="1"/>
      <c r="E493" s="1"/>
      <c r="F493" s="1"/>
      <c r="G493" s="1"/>
      <c r="H493" s="1"/>
      <c r="I493" s="1"/>
      <c r="J493" s="1"/>
      <c r="K493" s="1"/>
      <c r="L493" s="1"/>
      <c r="M493" s="1"/>
    </row>
    <row r="494" spans="3:13" ht="14.25">
      <c r="C494" s="1"/>
      <c r="D494" s="1"/>
      <c r="E494" s="1"/>
      <c r="F494" s="1"/>
      <c r="G494" s="1"/>
      <c r="H494" s="1"/>
      <c r="I494" s="1"/>
      <c r="J494" s="1"/>
      <c r="K494" s="1"/>
      <c r="L494" s="1"/>
      <c r="M494" s="1"/>
    </row>
    <row r="495" spans="3:13" ht="14.25">
      <c r="C495" s="1"/>
      <c r="D495" s="1"/>
      <c r="E495" s="1"/>
      <c r="F495" s="1"/>
      <c r="G495" s="1"/>
      <c r="H495" s="1"/>
      <c r="I495" s="1"/>
      <c r="J495" s="1"/>
      <c r="K495" s="1"/>
      <c r="L495" s="1"/>
      <c r="M495" s="1"/>
    </row>
    <row r="496" spans="3:13" ht="14.25">
      <c r="C496" s="1"/>
      <c r="D496" s="1"/>
      <c r="E496" s="1"/>
      <c r="F496" s="1"/>
      <c r="G496" s="1"/>
      <c r="H496" s="1"/>
      <c r="I496" s="1"/>
      <c r="J496" s="1"/>
      <c r="K496" s="1"/>
      <c r="L496" s="1"/>
      <c r="M496" s="1"/>
    </row>
    <row r="497" spans="3:13" ht="14.25">
      <c r="C497" s="1"/>
      <c r="D497" s="1"/>
      <c r="E497" s="1"/>
      <c r="F497" s="1"/>
      <c r="G497" s="1"/>
      <c r="H497" s="1"/>
      <c r="I497" s="1"/>
      <c r="J497" s="1"/>
      <c r="K497" s="1"/>
      <c r="L497" s="1"/>
      <c r="M497" s="1"/>
    </row>
    <row r="498" spans="3:13" ht="14.25">
      <c r="C498" s="1"/>
      <c r="D498" s="1"/>
      <c r="E498" s="1"/>
      <c r="F498" s="1"/>
      <c r="G498" s="1"/>
      <c r="H498" s="1"/>
      <c r="I498" s="1"/>
      <c r="J498" s="1"/>
      <c r="K498" s="1"/>
      <c r="L498" s="1"/>
      <c r="M498" s="1"/>
    </row>
    <row r="499" spans="3:13" ht="14.25">
      <c r="C499" s="1"/>
      <c r="D499" s="1"/>
      <c r="E499" s="1"/>
      <c r="F499" s="1"/>
      <c r="G499" s="1"/>
      <c r="H499" s="1"/>
      <c r="I499" s="1"/>
      <c r="J499" s="1"/>
      <c r="K499" s="1"/>
      <c r="L499" s="1"/>
      <c r="M499" s="1"/>
    </row>
    <row r="500" spans="3:13" ht="14.25">
      <c r="C500" s="1"/>
      <c r="D500" s="1"/>
      <c r="E500" s="1"/>
      <c r="F500" s="1"/>
      <c r="G500" s="1"/>
      <c r="H500" s="1"/>
      <c r="I500" s="1"/>
      <c r="J500" s="1"/>
      <c r="K500" s="1"/>
      <c r="L500" s="1"/>
      <c r="M500" s="1"/>
    </row>
    <row r="501" spans="3:13" ht="14.25">
      <c r="C501" s="1"/>
      <c r="D501" s="1"/>
      <c r="E501" s="1"/>
      <c r="F501" s="1"/>
      <c r="G501" s="1"/>
      <c r="H501" s="1"/>
      <c r="I501" s="1"/>
      <c r="J501" s="1"/>
      <c r="K501" s="1"/>
      <c r="L501" s="1"/>
      <c r="M501" s="1"/>
    </row>
    <row r="502" spans="3:13" ht="14.25">
      <c r="C502" s="1"/>
      <c r="D502" s="1"/>
      <c r="E502" s="1"/>
      <c r="F502" s="1"/>
      <c r="G502" s="1"/>
      <c r="H502" s="1"/>
      <c r="I502" s="1"/>
      <c r="J502" s="1"/>
      <c r="K502" s="1"/>
      <c r="L502" s="1"/>
      <c r="M502" s="1"/>
    </row>
    <row r="503" spans="3:13" ht="14.25">
      <c r="C503" s="1"/>
      <c r="D503" s="1"/>
      <c r="E503" s="1"/>
      <c r="F503" s="1"/>
      <c r="G503" s="1"/>
      <c r="H503" s="1"/>
      <c r="I503" s="1"/>
      <c r="J503" s="1"/>
      <c r="K503" s="1"/>
      <c r="L503" s="1"/>
      <c r="M503" s="1"/>
    </row>
    <row r="504" spans="3:13" ht="14.25">
      <c r="C504" s="1"/>
      <c r="D504" s="1"/>
      <c r="E504" s="1"/>
      <c r="F504" s="1"/>
      <c r="G504" s="1"/>
      <c r="H504" s="1"/>
      <c r="I504" s="1"/>
      <c r="J504" s="1"/>
      <c r="K504" s="1"/>
      <c r="L504" s="1"/>
      <c r="M504" s="1"/>
    </row>
    <row r="505" spans="3:13" ht="14.25">
      <c r="C505" s="1"/>
      <c r="D505" s="1"/>
      <c r="E505" s="1"/>
      <c r="F505" s="1"/>
      <c r="G505" s="1"/>
      <c r="H505" s="1"/>
      <c r="I505" s="1"/>
      <c r="J505" s="1"/>
      <c r="K505" s="1"/>
      <c r="L505" s="1"/>
      <c r="M505" s="1"/>
    </row>
    <row r="506" spans="3:13" ht="14.25">
      <c r="C506" s="1"/>
      <c r="D506" s="1"/>
      <c r="E506" s="1"/>
      <c r="F506" s="1"/>
      <c r="G506" s="1"/>
      <c r="H506" s="1"/>
      <c r="I506" s="1"/>
      <c r="J506" s="1"/>
      <c r="K506" s="1"/>
      <c r="L506" s="1"/>
      <c r="M506" s="1"/>
    </row>
    <row r="507" spans="3:13" ht="14.25">
      <c r="C507" s="1"/>
      <c r="D507" s="1"/>
      <c r="E507" s="1"/>
      <c r="F507" s="1"/>
      <c r="G507" s="1"/>
      <c r="H507" s="1"/>
      <c r="I507" s="1"/>
      <c r="J507" s="1"/>
      <c r="K507" s="1"/>
      <c r="L507" s="1"/>
      <c r="M507" s="1"/>
    </row>
    <row r="508" spans="3:13" ht="14.25">
      <c r="C508" s="1"/>
      <c r="D508" s="1"/>
      <c r="E508" s="1"/>
      <c r="F508" s="1"/>
      <c r="G508" s="1"/>
      <c r="H508" s="1"/>
      <c r="I508" s="1"/>
      <c r="J508" s="1"/>
      <c r="K508" s="1"/>
      <c r="L508" s="1"/>
      <c r="M508" s="1"/>
    </row>
    <row r="509" spans="3:13" ht="14.25">
      <c r="C509" s="1"/>
      <c r="D509" s="1"/>
      <c r="E509" s="1"/>
      <c r="F509" s="1"/>
      <c r="G509" s="1"/>
      <c r="H509" s="1"/>
      <c r="I509" s="1"/>
      <c r="J509" s="1"/>
      <c r="K509" s="1"/>
      <c r="L509" s="1"/>
      <c r="M509" s="1"/>
    </row>
    <row r="510" spans="3:13" ht="14.25">
      <c r="C510" s="1"/>
      <c r="D510" s="1"/>
      <c r="E510" s="1"/>
      <c r="F510" s="1"/>
      <c r="G510" s="1"/>
      <c r="H510" s="1"/>
      <c r="I510" s="1"/>
      <c r="J510" s="1"/>
      <c r="K510" s="1"/>
      <c r="L510" s="1"/>
      <c r="M510" s="1"/>
    </row>
    <row r="511" spans="3:13" ht="14.25">
      <c r="C511" s="1"/>
      <c r="D511" s="1"/>
      <c r="E511" s="1"/>
      <c r="F511" s="1"/>
      <c r="G511" s="1"/>
      <c r="H511" s="1"/>
      <c r="I511" s="1"/>
      <c r="J511" s="1"/>
      <c r="K511" s="1"/>
      <c r="L511" s="1"/>
      <c r="M511" s="1"/>
    </row>
    <row r="512" spans="3:13" ht="14.25">
      <c r="C512" s="1"/>
      <c r="D512" s="1"/>
      <c r="E512" s="1"/>
      <c r="F512" s="1"/>
      <c r="G512" s="1"/>
      <c r="H512" s="1"/>
      <c r="I512" s="1"/>
      <c r="J512" s="1"/>
      <c r="K512" s="1"/>
      <c r="L512" s="1"/>
      <c r="M512" s="1"/>
    </row>
    <row r="513" spans="3:13" ht="14.25">
      <c r="C513" s="1"/>
      <c r="D513" s="1"/>
      <c r="E513" s="1"/>
      <c r="F513" s="1"/>
      <c r="G513" s="1"/>
      <c r="H513" s="1"/>
      <c r="I513" s="1"/>
      <c r="J513" s="1"/>
      <c r="K513" s="1"/>
      <c r="L513" s="1"/>
      <c r="M513" s="1"/>
    </row>
    <row r="514" spans="3:13" ht="14.25">
      <c r="C514" s="1"/>
      <c r="D514" s="1"/>
      <c r="E514" s="1"/>
      <c r="F514" s="1"/>
      <c r="G514" s="1"/>
      <c r="H514" s="1"/>
      <c r="I514" s="1"/>
      <c r="J514" s="1"/>
      <c r="K514" s="1"/>
      <c r="L514" s="1"/>
      <c r="M514" s="1"/>
    </row>
    <row r="515" spans="3:13" ht="14.25">
      <c r="C515" s="1"/>
      <c r="D515" s="1"/>
      <c r="E515" s="1"/>
      <c r="F515" s="1"/>
      <c r="G515" s="1"/>
      <c r="H515" s="1"/>
      <c r="I515" s="1"/>
      <c r="J515" s="1"/>
      <c r="K515" s="1"/>
      <c r="L515" s="1"/>
      <c r="M515" s="1"/>
    </row>
    <row r="516" spans="3:13" ht="14.25">
      <c r="C516" s="1"/>
      <c r="D516" s="1"/>
      <c r="E516" s="1"/>
      <c r="F516" s="1"/>
      <c r="G516" s="1"/>
      <c r="H516" s="1"/>
      <c r="I516" s="1"/>
      <c r="J516" s="1"/>
      <c r="K516" s="1"/>
      <c r="L516" s="1"/>
      <c r="M516" s="1"/>
    </row>
    <row r="517" spans="3:13" ht="14.25">
      <c r="C517" s="1"/>
      <c r="D517" s="1"/>
      <c r="E517" s="1"/>
      <c r="F517" s="1"/>
      <c r="G517" s="1"/>
      <c r="H517" s="1"/>
      <c r="I517" s="1"/>
      <c r="J517" s="1"/>
      <c r="K517" s="1"/>
      <c r="L517" s="1"/>
      <c r="M517" s="1"/>
    </row>
    <row r="518" spans="3:13" ht="14.25">
      <c r="C518" s="1"/>
      <c r="D518" s="1"/>
      <c r="E518" s="1"/>
      <c r="F518" s="1"/>
      <c r="G518" s="1"/>
      <c r="H518" s="1"/>
      <c r="I518" s="1"/>
      <c r="J518" s="1"/>
      <c r="K518" s="1"/>
      <c r="L518" s="1"/>
      <c r="M518" s="1"/>
    </row>
    <row r="519" spans="3:13" ht="14.25">
      <c r="C519" s="1"/>
      <c r="D519" s="1"/>
      <c r="E519" s="1"/>
      <c r="F519" s="1"/>
      <c r="G519" s="1"/>
      <c r="H519" s="1"/>
      <c r="I519" s="1"/>
      <c r="J519" s="1"/>
      <c r="K519" s="1"/>
      <c r="L519" s="1"/>
      <c r="M519" s="1"/>
    </row>
    <row r="520" spans="3:13" ht="14.25">
      <c r="C520" s="1"/>
      <c r="D520" s="1"/>
      <c r="E520" s="1"/>
      <c r="F520" s="1"/>
      <c r="G520" s="1"/>
      <c r="H520" s="1"/>
      <c r="I520" s="1"/>
      <c r="J520" s="1"/>
      <c r="K520" s="1"/>
      <c r="L520" s="1"/>
      <c r="M520" s="1"/>
    </row>
    <row r="521" spans="3:13" ht="14.25">
      <c r="C521" s="1"/>
      <c r="D521" s="1"/>
      <c r="E521" s="1"/>
      <c r="F521" s="1"/>
      <c r="G521" s="1"/>
      <c r="H521" s="1"/>
      <c r="I521" s="1"/>
      <c r="J521" s="1"/>
      <c r="K521" s="1"/>
      <c r="L521" s="1"/>
      <c r="M521" s="1"/>
    </row>
    <row r="522" spans="3:13" ht="14.25">
      <c r="C522" s="1"/>
      <c r="D522" s="1"/>
      <c r="E522" s="1"/>
      <c r="F522" s="1"/>
      <c r="G522" s="1"/>
      <c r="H522" s="1"/>
      <c r="I522" s="1"/>
      <c r="J522" s="1"/>
      <c r="K522" s="1"/>
      <c r="L522" s="1"/>
      <c r="M522" s="1"/>
    </row>
    <row r="523" spans="3:13" ht="14.25">
      <c r="C523" s="1"/>
      <c r="D523" s="1"/>
      <c r="E523" s="1"/>
      <c r="F523" s="1"/>
      <c r="G523" s="1"/>
      <c r="H523" s="1"/>
      <c r="I523" s="1"/>
      <c r="J523" s="1"/>
      <c r="K523" s="1"/>
      <c r="L523" s="1"/>
      <c r="M523" s="1"/>
    </row>
    <row r="524" spans="3:13" ht="14.25">
      <c r="C524" s="1"/>
      <c r="D524" s="1"/>
      <c r="E524" s="1"/>
      <c r="F524" s="1"/>
      <c r="G524" s="1"/>
      <c r="H524" s="1"/>
      <c r="I524" s="1"/>
      <c r="J524" s="1"/>
      <c r="K524" s="1"/>
      <c r="L524" s="1"/>
      <c r="M524" s="1"/>
    </row>
    <row r="525" spans="3:13" ht="14.25">
      <c r="C525" s="1"/>
      <c r="D525" s="1"/>
      <c r="E525" s="1"/>
      <c r="F525" s="1"/>
      <c r="G525" s="1"/>
      <c r="H525" s="1"/>
      <c r="I525" s="1"/>
      <c r="J525" s="1"/>
      <c r="K525" s="1"/>
      <c r="L525" s="1"/>
      <c r="M525" s="1"/>
    </row>
    <row r="526" spans="3:13" ht="14.25">
      <c r="C526" s="1"/>
      <c r="D526" s="1"/>
      <c r="E526" s="1"/>
      <c r="F526" s="1"/>
      <c r="G526" s="1"/>
      <c r="H526" s="1"/>
      <c r="I526" s="1"/>
      <c r="J526" s="1"/>
      <c r="K526" s="1"/>
      <c r="L526" s="1"/>
      <c r="M526" s="1"/>
    </row>
    <row r="527" spans="3:13" ht="14.25">
      <c r="C527" s="1"/>
      <c r="D527" s="1"/>
      <c r="E527" s="1"/>
      <c r="F527" s="1"/>
      <c r="G527" s="1"/>
      <c r="H527" s="1"/>
      <c r="I527" s="1"/>
      <c r="J527" s="1"/>
      <c r="K527" s="1"/>
      <c r="L527" s="1"/>
      <c r="M527" s="1"/>
    </row>
    <row r="528" spans="3:13" ht="14.25">
      <c r="C528" s="1"/>
      <c r="D528" s="1"/>
      <c r="E528" s="1"/>
      <c r="F528" s="1"/>
      <c r="G528" s="1"/>
      <c r="H528" s="1"/>
      <c r="I528" s="1"/>
      <c r="J528" s="1"/>
      <c r="K528" s="1"/>
      <c r="L528" s="1"/>
      <c r="M528" s="1"/>
    </row>
  </sheetData>
  <conditionalFormatting sqref="C11:M286">
    <cfRule type="cellIs" priority="1" dxfId="0" operator="notBetween" stopIfTrue="1">
      <formula>-0.5</formula>
      <formula>0.5</formula>
    </cfRule>
  </conditionalFormatting>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M64"/>
  <sheetViews>
    <sheetView workbookViewId="0" topLeftCell="A1">
      <pane ySplit="10" topLeftCell="BM16" activePane="bottomLeft" state="frozen"/>
      <selection pane="topLeft" activeCell="A1" sqref="A1"/>
      <selection pane="bottomLeft" activeCell="J33" sqref="J33"/>
    </sheetView>
  </sheetViews>
  <sheetFormatPr defaultColWidth="8.796875" defaultRowHeight="15"/>
  <cols>
    <col min="1" max="1" width="11.59765625" style="11" customWidth="1"/>
    <col min="2" max="2" width="8.69921875" style="11" customWidth="1"/>
    <col min="3" max="13" width="7.09765625" style="11" bestFit="1" customWidth="1"/>
    <col min="14" max="16384" width="13" style="0" customWidth="1"/>
  </cols>
  <sheetData>
    <row r="1" spans="1:4" ht="21">
      <c r="A1" s="14" t="s">
        <v>9</v>
      </c>
      <c r="B1" s="10"/>
      <c r="C1" s="10"/>
      <c r="D1" s="10"/>
    </row>
    <row r="2" spans="1:4" ht="21">
      <c r="A2" s="12" t="s">
        <v>4</v>
      </c>
      <c r="B2" s="10"/>
      <c r="C2" s="10"/>
      <c r="D2" s="10"/>
    </row>
    <row r="3" spans="1:4" ht="21">
      <c r="A3" s="12" t="s">
        <v>5</v>
      </c>
      <c r="B3" s="10"/>
      <c r="C3" s="10"/>
      <c r="D3" s="10"/>
    </row>
    <row r="4" spans="1:4" ht="21">
      <c r="A4" s="12" t="s">
        <v>6</v>
      </c>
      <c r="B4" s="10"/>
      <c r="C4" s="10"/>
      <c r="D4" s="10"/>
    </row>
    <row r="7" ht="14.25">
      <c r="B7" s="15"/>
    </row>
    <row r="9" spans="3:13" ht="14.25">
      <c r="C9" s="17">
        <v>4</v>
      </c>
      <c r="D9" s="17">
        <v>6</v>
      </c>
      <c r="E9" s="17">
        <v>8</v>
      </c>
      <c r="F9" s="17">
        <v>10</v>
      </c>
      <c r="G9" s="17">
        <v>12</v>
      </c>
      <c r="H9" s="17">
        <v>15</v>
      </c>
      <c r="I9" s="17">
        <v>20</v>
      </c>
      <c r="J9" s="17">
        <v>25</v>
      </c>
      <c r="K9" s="17">
        <v>30</v>
      </c>
      <c r="L9" s="17">
        <v>35</v>
      </c>
      <c r="M9" s="17">
        <v>40</v>
      </c>
    </row>
    <row r="10" spans="3:13" ht="14.25">
      <c r="C10" s="17">
        <f aca="true" t="shared" si="0" ref="C10:M10">C9*0.5611</f>
        <v>2.2444</v>
      </c>
      <c r="D10" s="17">
        <f t="shared" si="0"/>
        <v>3.3666</v>
      </c>
      <c r="E10" s="17">
        <f t="shared" si="0"/>
        <v>4.4888</v>
      </c>
      <c r="F10" s="17">
        <f t="shared" si="0"/>
        <v>5.611000000000001</v>
      </c>
      <c r="G10" s="17">
        <f t="shared" si="0"/>
        <v>6.7332</v>
      </c>
      <c r="H10" s="17">
        <f t="shared" si="0"/>
        <v>8.416500000000001</v>
      </c>
      <c r="I10" s="17">
        <f t="shared" si="0"/>
        <v>11.222000000000001</v>
      </c>
      <c r="J10" s="17">
        <f t="shared" si="0"/>
        <v>14.027500000000002</v>
      </c>
      <c r="K10" s="17">
        <f t="shared" si="0"/>
        <v>16.833000000000002</v>
      </c>
      <c r="L10" s="17">
        <f t="shared" si="0"/>
        <v>19.6385</v>
      </c>
      <c r="M10" s="17">
        <f t="shared" si="0"/>
        <v>22.444000000000003</v>
      </c>
    </row>
    <row r="11" spans="2:13" ht="14.25">
      <c r="B11" s="52">
        <v>2.5</v>
      </c>
      <c r="C11" s="22">
        <f>('回帰TMR'!C12-'TMR(基本ﾃﾞｰﾀ)'!C12)/'TMR(基本ﾃﾞｰﾀ)'!C12*100</f>
        <v>0.3399750039448701</v>
      </c>
      <c r="D11" s="22">
        <f>('回帰TMR'!D12-'TMR(基本ﾃﾞｰﾀ)'!D12)/'TMR(基本ﾃﾞｰﾀ)'!D12*100</f>
        <v>-0.08816968050535746</v>
      </c>
      <c r="E11" s="22">
        <f>('回帰TMR'!E12-'TMR(基本ﾃﾞｰﾀ)'!E12)/'TMR(基本ﾃﾞｰﾀ)'!E12*100</f>
        <v>0.10974940718352254</v>
      </c>
      <c r="F11" s="22">
        <f>('回帰TMR'!F12-'TMR(基本ﾃﾞｰﾀ)'!F12)/'TMR(基本ﾃﾞｰﾀ)'!F12*100</f>
        <v>0.264955441224878</v>
      </c>
      <c r="G11" s="22">
        <f>('回帰TMR'!G12-'TMR(基本ﾃﾞｰﾀ)'!G12)/'TMR(基本ﾃﾞｰﾀ)'!G12*100</f>
        <v>0.33636773010410725</v>
      </c>
      <c r="H11" s="22">
        <f>('回帰TMR'!H12-'TMR(基本ﾃﾞｰﾀ)'!H12)/'TMR(基本ﾃﾞｰﾀ)'!H12*100</f>
        <v>-0.05202849881171996</v>
      </c>
      <c r="I11" s="22">
        <f>('回帰TMR'!I12-'TMR(基本ﾃﾞｰﾀ)'!I12)/'TMR(基本ﾃﾞｰﾀ)'!I12*100</f>
        <v>-0.05629804009199991</v>
      </c>
      <c r="J11" s="22">
        <f>('回帰TMR'!J12-'TMR(基本ﾃﾞｰﾀ)'!J12)/'TMR(基本ﾃﾞｰﾀ)'!J12*100</f>
        <v>0.09641203773723282</v>
      </c>
      <c r="K11" s="22">
        <f>('回帰TMR'!K12-'TMR(基本ﾃﾞｰﾀ)'!K12)/'TMR(基本ﾃﾞｰﾀ)'!K12*100</f>
        <v>0.1204284894475262</v>
      </c>
      <c r="L11" s="22">
        <f>('回帰TMR'!L12-'TMR(基本ﾃﾞｰﾀ)'!L12)/'TMR(基本ﾃﾞｰﾀ)'!L12*100</f>
        <v>-0.11996823164983708</v>
      </c>
      <c r="M11" s="22">
        <f>('回帰TMR'!M12-'TMR(基本ﾃﾞｰﾀ)'!M12)/'TMR(基本ﾃﾞｰﾀ)'!M12*100</f>
        <v>0.08941782211992817</v>
      </c>
    </row>
    <row r="12" spans="2:13" ht="14.25">
      <c r="B12" s="52">
        <v>3</v>
      </c>
      <c r="C12" s="22">
        <f>('回帰TMR'!C17-'TMR(基本ﾃﾞｰﾀ)'!C17)/'TMR(基本ﾃﾞｰﾀ)'!C17*100</f>
        <v>-0.35082505825475335</v>
      </c>
      <c r="D12" s="22">
        <f>('回帰TMR'!D17-'TMR(基本ﾃﾞｰﾀ)'!D17)/'TMR(基本ﾃﾞｰﾀ)'!D17*100</f>
        <v>-0.39029865428965826</v>
      </c>
      <c r="E12" s="22">
        <f>('回帰TMR'!E17-'TMR(基本ﾃﾞｰﾀ)'!E17)/'TMR(基本ﾃﾞｰﾀ)'!E17*100</f>
        <v>-0.31267081938831215</v>
      </c>
      <c r="F12" s="22">
        <f>('回帰TMR'!F17-'TMR(基本ﾃﾞｰﾀ)'!F17)/'TMR(基本ﾃﾞｰﾀ)'!F17*100</f>
        <v>-0.33664402157934914</v>
      </c>
      <c r="G12" s="22">
        <f>('回帰TMR'!G17-'TMR(基本ﾃﾞｰﾀ)'!G17)/'TMR(基本ﾃﾞｰﾀ)'!G17*100</f>
        <v>-0.35174267064162845</v>
      </c>
      <c r="H12" s="22">
        <f>('回帰TMR'!H17-'TMR(基本ﾃﾞｰﾀ)'!H17)/'TMR(基本ﾃﾞｰﾀ)'!H17*100</f>
        <v>0.03097790603422864</v>
      </c>
      <c r="I12" s="22">
        <f>('回帰TMR'!I17-'TMR(基本ﾃﾞｰﾀ)'!I17)/'TMR(基本ﾃﾞｰﾀ)'!I17*100</f>
        <v>-0.027833472994167333</v>
      </c>
      <c r="J12" s="22">
        <f>('回帰TMR'!J17-'TMR(基本ﾃﾞｰﾀ)'!J17)/'TMR(基本ﾃﾞｰﾀ)'!J17*100</f>
        <v>-0.1708802599292454</v>
      </c>
      <c r="K12" s="22">
        <f>('回帰TMR'!K17-'TMR(基本ﾃﾞｰﾀ)'!K17)/'TMR(基本ﾃﾞｰﾀ)'!K17*100</f>
        <v>-0.045155879812482244</v>
      </c>
      <c r="L12" s="22">
        <f>('回帰TMR'!L17-'TMR(基本ﾃﾞｰﾀ)'!L17)/'TMR(基本ﾃﾞｰﾀ)'!L17*100</f>
        <v>-0.2315793100949239</v>
      </c>
      <c r="M12" s="22">
        <f>('回帰TMR'!M17-'TMR(基本ﾃﾞｰﾀ)'!M17)/'TMR(基本ﾃﾞｰﾀ)'!M17*100</f>
        <v>-0.12638806691817892</v>
      </c>
    </row>
    <row r="13" spans="2:13" ht="14.25">
      <c r="B13" s="52">
        <v>3.5</v>
      </c>
      <c r="C13" s="22">
        <f>('回帰TMR'!C22-'TMR(基本ﾃﾞｰﾀ)'!C22)/'TMR(基本ﾃﾞｰﾀ)'!C22*100</f>
        <v>-0.275249557750299</v>
      </c>
      <c r="D13" s="22">
        <f>('回帰TMR'!D22-'TMR(基本ﾃﾞｰﾀ)'!D22)/'TMR(基本ﾃﾞｰﾀ)'!D22*100</f>
        <v>-0.5443865927770736</v>
      </c>
      <c r="E13" s="22">
        <f>('回帰TMR'!E22-'TMR(基本ﾃﾞｰﾀ)'!E22)/'TMR(基本ﾃﾞｰﾀ)'!E22*100</f>
        <v>-0.6251055650834728</v>
      </c>
      <c r="F13" s="22">
        <f>('回帰TMR'!F22-'TMR(基本ﾃﾞｰﾀ)'!F22)/'TMR(基本ﾃﾞｰﾀ)'!F22*100</f>
        <v>-0.5667258291293369</v>
      </c>
      <c r="G13" s="22">
        <f>('回帰TMR'!G22-'TMR(基本ﾃﾞｰﾀ)'!G22)/'TMR(基本ﾃﾞｰﾀ)'!G22*100</f>
        <v>-0.19573037073707217</v>
      </c>
      <c r="H13" s="22">
        <f>('回帰TMR'!H22-'TMR(基本ﾃﾞｰﾀ)'!H22)/'TMR(基本ﾃﾞｰﾀ)'!H22*100</f>
        <v>-0.3212385342208322</v>
      </c>
      <c r="I13" s="22">
        <f>('回帰TMR'!I22-'TMR(基本ﾃﾞｰﾀ)'!I22)/'TMR(基本ﾃﾞｰﾀ)'!I22*100</f>
        <v>-0.1946189437902553</v>
      </c>
      <c r="J13" s="22">
        <f>('回帰TMR'!J22-'TMR(基本ﾃﾞｰﾀ)'!J22)/'TMR(基本ﾃﾞｰﾀ)'!J22*100</f>
        <v>-0.31045826905712365</v>
      </c>
      <c r="K13" s="22">
        <f>('回帰TMR'!K22-'TMR(基本ﾃﾞｰﾀ)'!K22)/'TMR(基本ﾃﾞｰﾀ)'!K22*100</f>
        <v>-0.1963475114985801</v>
      </c>
      <c r="L13" s="22">
        <f>('回帰TMR'!L22-'TMR(基本ﾃﾞｰﾀ)'!L22)/'TMR(基本ﾃﾞｰﾀ)'!L22*100</f>
        <v>-0.2775333979841002</v>
      </c>
      <c r="M13" s="22">
        <f>('回帰TMR'!M22-'TMR(基本ﾃﾞｰﾀ)'!M22)/'TMR(基本ﾃﾞｰﾀ)'!M22*100</f>
        <v>-0.10157686258816345</v>
      </c>
    </row>
    <row r="14" spans="2:13" ht="14.25">
      <c r="B14" s="52">
        <v>4</v>
      </c>
      <c r="C14" s="22">
        <f>('回帰TMR'!C27-'TMR(基本ﾃﾞｰﾀ)'!C27)/'TMR(基本ﾃﾞｰﾀ)'!C27*100</f>
        <v>-0.11810000105975395</v>
      </c>
      <c r="D14" s="22">
        <f>('回帰TMR'!D27-'TMR(基本ﾃﾞｰﾀ)'!D27)/'TMR(基本ﾃﾞｰﾀ)'!D27*100</f>
        <v>-0.6722309968355098</v>
      </c>
      <c r="E14" s="22">
        <f>('回帰TMR'!E27-'TMR(基本ﾃﾞｰﾀ)'!E27)/'TMR(基本ﾃﾞｰﾀ)'!E27*100</f>
        <v>-0.29681770689333936</v>
      </c>
      <c r="F14" s="22">
        <f>('回帰TMR'!F27-'TMR(基本ﾃﾞｰﾀ)'!F27)/'TMR(基本ﾃﾞｰﾀ)'!F27*100</f>
        <v>-0.2970548331857749</v>
      </c>
      <c r="G14" s="22">
        <f>('回帰TMR'!G27-'TMR(基本ﾃﾞｰﾀ)'!G27)/'TMR(基本ﾃﾞｰﾀ)'!G27*100</f>
        <v>0.00019130895864180922</v>
      </c>
      <c r="H14" s="22">
        <f>('回帰TMR'!H27-'TMR(基本ﾃﾞｰﾀ)'!H27)/'TMR(基本ﾃﾞｰﾀ)'!H27*100</f>
        <v>-0.5275472701219324</v>
      </c>
      <c r="I14" s="22">
        <f>('回帰TMR'!I27-'TMR(基本ﾃﾞｰﾀ)'!I27)/'TMR(基本ﾃﾞｰﾀ)'!I27*100</f>
        <v>-0.11596198499858935</v>
      </c>
      <c r="J14" s="22">
        <f>('回帰TMR'!J27-'TMR(基本ﾃﾞｰﾀ)'!J27)/'TMR(基本ﾃﾞｰﾀ)'!J27*100</f>
        <v>-0.15276314443616354</v>
      </c>
      <c r="K14" s="22">
        <f>('回帰TMR'!K27-'TMR(基本ﾃﾞｰﾀ)'!K27)/'TMR(基本ﾃﾞｰﾀ)'!K27*100</f>
        <v>-0.12516760268275834</v>
      </c>
      <c r="L14" s="22">
        <f>('回帰TMR'!L27-'TMR(基本ﾃﾞｰﾀ)'!L27)/'TMR(基本ﾃﾞｰﾀ)'!L27*100</f>
        <v>-0.2114476981764269</v>
      </c>
      <c r="M14" s="22">
        <f>('回帰TMR'!M27-'TMR(基本ﾃﾞｰﾀ)'!M27)/'TMR(基本ﾃﾞｰﾀ)'!M27*100</f>
        <v>0.010867317058066936</v>
      </c>
    </row>
    <row r="15" spans="2:13" ht="14.25">
      <c r="B15" s="52">
        <v>4.5</v>
      </c>
      <c r="C15" s="22">
        <f>('回帰TMR'!C32-'TMR(基本ﾃﾞｰﾀ)'!C32)/'TMR(基本ﾃﾞｰﾀ)'!C32*100</f>
        <v>0.3414345152951993</v>
      </c>
      <c r="D15" s="22">
        <f>('回帰TMR'!D32-'TMR(基本ﾃﾞｰﾀ)'!D32)/'TMR(基本ﾃﾞｰﾀ)'!D32*100</f>
        <v>-0.04920700251871596</v>
      </c>
      <c r="E15" s="22">
        <f>('回帰TMR'!E32-'TMR(基本ﾃﾞｰﾀ)'!E32)/'TMR(基本ﾃﾞｰﾀ)'!E32*100</f>
        <v>-0.40981449154500976</v>
      </c>
      <c r="F15" s="22">
        <f>('回帰TMR'!F32-'TMR(基本ﾃﾞｰﾀ)'!F32)/'TMR(基本ﾃﾞｰﾀ)'!F32*100</f>
        <v>-0.5235539622569618</v>
      </c>
      <c r="G15" s="22">
        <f>('回帰TMR'!G32-'TMR(基本ﾃﾞｰﾀ)'!G32)/'TMR(基本ﾃﾞｰﾀ)'!G32*100</f>
        <v>-0.18394157691458998</v>
      </c>
      <c r="H15" s="22">
        <f>('回帰TMR'!H32-'TMR(基本ﾃﾞｰﾀ)'!H32)/'TMR(基本ﾃﾞｰﾀ)'!H32*100</f>
        <v>-0.495916140049077</v>
      </c>
      <c r="I15" s="22">
        <f>('回帰TMR'!I32-'TMR(基本ﾃﾞｰﾀ)'!I32)/'TMR(基本ﾃﾞｰﾀ)'!I32*100</f>
        <v>-0.07712520284508519</v>
      </c>
      <c r="J15" s="22">
        <f>('回帰TMR'!J32-'TMR(基本ﾃﾞｰﾀ)'!J32)/'TMR(基本ﾃﾞｰﾀ)'!J32*100</f>
        <v>-0.19828392808852588</v>
      </c>
      <c r="K15" s="22">
        <f>('回帰TMR'!K32-'TMR(基本ﾃﾞｰﾀ)'!K32)/'TMR(基本ﾃﾞｰﾀ)'!K32*100</f>
        <v>-0.20210003898662918</v>
      </c>
      <c r="L15" s="22">
        <f>('回帰TMR'!L32-'TMR(基本ﾃﾞｰﾀ)'!L32)/'TMR(基本ﾃﾞｰﾀ)'!L32*100</f>
        <v>-0.26200542792223075</v>
      </c>
      <c r="M15" s="22">
        <f>('回帰TMR'!M32-'TMR(基本ﾃﾞｰﾀ)'!M32)/'TMR(基本ﾃﾞｰﾀ)'!M32*100</f>
        <v>0.07426513390071483</v>
      </c>
    </row>
    <row r="16" spans="2:13" ht="14.25">
      <c r="B16" s="52">
        <v>5</v>
      </c>
      <c r="C16" s="22">
        <f>('回帰TMR'!C37-'TMR(基本ﾃﾞｰﾀ)'!C37)/'TMR(基本ﾃﾞｰﾀ)'!C37*100</f>
        <v>0.28016644156871995</v>
      </c>
      <c r="D16" s="22">
        <f>('回帰TMR'!D37-'TMR(基本ﾃﾞｰﾀ)'!D37)/'TMR(基本ﾃﾞｰﾀ)'!D37*100</f>
        <v>-0.003720870550698011</v>
      </c>
      <c r="E16" s="22">
        <f>('回帰TMR'!E37-'TMR(基本ﾃﾞｰﾀ)'!E37)/'TMR(基本ﾃﾞｰﾀ)'!E37*100</f>
        <v>-0.11425160826248391</v>
      </c>
      <c r="F16" s="22">
        <f>('回帰TMR'!F37-'TMR(基本ﾃﾞｰﾀ)'!F37)/'TMR(基本ﾃﾞｰﾀ)'!F37*100</f>
        <v>-0.059103819659377034</v>
      </c>
      <c r="G16" s="22">
        <f>('回帰TMR'!G37-'TMR(基本ﾃﾞｰﾀ)'!G37)/'TMR(基本ﾃﾞｰﾀ)'!G37*100</f>
        <v>0.12486401501336697</v>
      </c>
      <c r="H16" s="22">
        <f>('回帰TMR'!H37-'TMR(基本ﾃﾞｰﾀ)'!H37)/'TMR(基本ﾃﾞｰﾀ)'!H37*100</f>
        <v>0.1113938444748824</v>
      </c>
      <c r="I16" s="22">
        <f>('回帰TMR'!I37-'TMR(基本ﾃﾞｰﾀ)'!I37)/'TMR(基本ﾃﾞｰﾀ)'!I37*100</f>
        <v>0.2394089522371834</v>
      </c>
      <c r="J16" s="22">
        <f>('回帰TMR'!J37-'TMR(基本ﾃﾞｰﾀ)'!J37)/'TMR(基本ﾃﾞｰﾀ)'!J37*100</f>
        <v>-0.02275225010369279</v>
      </c>
      <c r="K16" s="22">
        <f>('回帰TMR'!K37-'TMR(基本ﾃﾞｰﾀ)'!K37)/'TMR(基本ﾃﾞｰﾀ)'!K37*100</f>
        <v>-0.05384361997291478</v>
      </c>
      <c r="L16" s="22">
        <f>('回帰TMR'!L37-'TMR(基本ﾃﾞｰﾀ)'!L37)/'TMR(基本ﾃﾞｰﾀ)'!L37*100</f>
        <v>-0.16968259734500335</v>
      </c>
      <c r="M16" s="22">
        <f>('回帰TMR'!M37-'TMR(基本ﾃﾞｰﾀ)'!M37)/'TMR(基本ﾃﾞｰﾀ)'!M37*100</f>
        <v>0.029795277778099698</v>
      </c>
    </row>
    <row r="17" spans="2:13" ht="14.25">
      <c r="B17" s="52">
        <v>5.5</v>
      </c>
      <c r="C17" s="22">
        <f>('回帰TMR'!C42-'TMR(基本ﾃﾞｰﾀ)'!C42)/'TMR(基本ﾃﾞｰﾀ)'!C42*100</f>
        <v>0.4738769232974583</v>
      </c>
      <c r="D17" s="22">
        <f>('回帰TMR'!D42-'TMR(基本ﾃﾞｰﾀ)'!D42)/'TMR(基本ﾃﾞｰﾀ)'!D42*100</f>
        <v>0.05757012615071013</v>
      </c>
      <c r="E17" s="22">
        <f>('回帰TMR'!E42-'TMR(基本ﾃﾞｰﾀ)'!E42)/'TMR(基本ﾃﾞｰﾀ)'!E42*100</f>
        <v>0.07147734921877062</v>
      </c>
      <c r="F17" s="22">
        <f>('回帰TMR'!F42-'TMR(基本ﾃﾞｰﾀ)'!F42)/'TMR(基本ﾃﾞｰﾀ)'!F42*100</f>
        <v>0.11529366444034779</v>
      </c>
      <c r="G17" s="22">
        <f>('回帰TMR'!G42-'TMR(基本ﾃﾞｰﾀ)'!G42)/'TMR(基本ﾃﾞｰﾀ)'!G42*100</f>
        <v>0.24798093820170194</v>
      </c>
      <c r="H17" s="22">
        <f>('回帰TMR'!H42-'TMR(基本ﾃﾞｰﾀ)'!H42)/'TMR(基本ﾃﾞｰﾀ)'!H42*100</f>
        <v>0.021485081463511496</v>
      </c>
      <c r="I17" s="22">
        <f>('回帰TMR'!I42-'TMR(基本ﾃﾞｰﾀ)'!I42)/'TMR(基本ﾃﾞｰﾀ)'!I42*100</f>
        <v>0.31169671940132215</v>
      </c>
      <c r="J17" s="22">
        <f>('回帰TMR'!J42-'TMR(基本ﾃﾞｰﾀ)'!J42)/'TMR(基本ﾃﾞｰﾀ)'!J42*100</f>
        <v>-0.12838567879318724</v>
      </c>
      <c r="K17" s="22">
        <f>('回帰TMR'!K42-'TMR(基本ﾃﾞｰﾀ)'!K42)/'TMR(基本ﾃﾞｰﾀ)'!K42*100</f>
        <v>-0.08883404211319121</v>
      </c>
      <c r="L17" s="22">
        <f>('回帰TMR'!L42-'TMR(基本ﾃﾞｰﾀ)'!L42)/'TMR(基本ﾃﾞｰﾀ)'!L42*100</f>
        <v>-0.04133751414580386</v>
      </c>
      <c r="M17" s="22">
        <f>('回帰TMR'!M42-'TMR(基本ﾃﾞｰﾀ)'!M42)/'TMR(基本ﾃﾞｰﾀ)'!M42*100</f>
        <v>0.1719617612518987</v>
      </c>
    </row>
    <row r="18" spans="2:13" ht="14.25">
      <c r="B18" s="52">
        <v>6</v>
      </c>
      <c r="C18" s="22">
        <f>('回帰TMR'!C47-'TMR(基本ﾃﾞｰﾀ)'!C47)/'TMR(基本ﾃﾞｰﾀ)'!C47*100</f>
        <v>0.40527938755488574</v>
      </c>
      <c r="D18" s="22">
        <f>('回帰TMR'!D47-'TMR(基本ﾃﾞｰﾀ)'!D47)/'TMR(基本ﾃﾞｰﾀ)'!D47*100</f>
        <v>-0.21604624623320443</v>
      </c>
      <c r="E18" s="22">
        <f>('回帰TMR'!E47-'TMR(基本ﾃﾞｰﾀ)'!E47)/'TMR(基本ﾃﾞｰﾀ)'!E47*100</f>
        <v>-0.2839410598554982</v>
      </c>
      <c r="F18" s="22">
        <f>('回帰TMR'!F47-'TMR(基本ﾃﾞｰﾀ)'!F47)/'TMR(基本ﾃﾞｰﾀ)'!F47*100</f>
        <v>0.20041355304462083</v>
      </c>
      <c r="G18" s="22">
        <f>('回帰TMR'!G47-'TMR(基本ﾃﾞｰﾀ)'!G47)/'TMR(基本ﾃﾞｰﾀ)'!G47*100</f>
        <v>0.19797859633442697</v>
      </c>
      <c r="H18" s="22">
        <f>('回帰TMR'!H47-'TMR(基本ﾃﾞｰﾀ)'!H47)/'TMR(基本ﾃﾞｰﾀ)'!H47*100</f>
        <v>0.23822708957502306</v>
      </c>
      <c r="I18" s="22">
        <f>('回帰TMR'!I47-'TMR(基本ﾃﾞｰﾀ)'!I47)/'TMR(基本ﾃﾞｰﾀ)'!I47*100</f>
        <v>0.3288627640168581</v>
      </c>
      <c r="J18" s="22">
        <f>('回帰TMR'!J47-'TMR(基本ﾃﾞｰﾀ)'!J47)/'TMR(基本ﾃﾞｰﾀ)'!J47*100</f>
        <v>0.05201021493418981</v>
      </c>
      <c r="K18" s="22">
        <f>('回帰TMR'!K47-'TMR(基本ﾃﾞｰﾀ)'!K47)/'TMR(基本ﾃﾞｰﾀ)'!K47*100</f>
        <v>0.10378087066339114</v>
      </c>
      <c r="L18" s="22">
        <f>('回帰TMR'!L47-'TMR(基本ﾃﾞｰﾀ)'!L47)/'TMR(基本ﾃﾞｰﾀ)'!L47*100</f>
        <v>-0.06235579580430384</v>
      </c>
      <c r="M18" s="22">
        <f>('回帰TMR'!M47-'TMR(基本ﾃﾞｰﾀ)'!M47)/'TMR(基本ﾃﾞｰﾀ)'!M47*100</f>
        <v>0.1825604067312747</v>
      </c>
    </row>
    <row r="19" spans="2:13" ht="14.25">
      <c r="B19" s="52">
        <v>6.5</v>
      </c>
      <c r="C19" s="22">
        <f>('回帰TMR'!C52-'TMR(基本ﾃﾞｰﾀ)'!C52)/'TMR(基本ﾃﾞｰﾀ)'!C52*100</f>
        <v>0.7959240595222511</v>
      </c>
      <c r="D19" s="22">
        <f>('回帰TMR'!D52-'TMR(基本ﾃﾞｰﾀ)'!D52)/'TMR(基本ﾃﾞｰﾀ)'!D52*100</f>
        <v>0.032932073864468774</v>
      </c>
      <c r="E19" s="22">
        <f>('回帰TMR'!E52-'TMR(基本ﾃﾞｰﾀ)'!E52)/'TMR(基本ﾃﾞｰﾀ)'!E52*100</f>
        <v>-0.06541235688512147</v>
      </c>
      <c r="F19" s="22">
        <f>('回帰TMR'!F52-'TMR(基本ﾃﾞｰﾀ)'!F52)/'TMR(基本ﾃﾞｰﾀ)'!F52*100</f>
        <v>0.11559024423540568</v>
      </c>
      <c r="G19" s="22">
        <f>('回帰TMR'!G52-'TMR(基本ﾃﾞｰﾀ)'!G52)/'TMR(基本ﾃﾞｰﾀ)'!G52*100</f>
        <v>0.13960710809444032</v>
      </c>
      <c r="H19" s="22">
        <f>('回帰TMR'!H52-'TMR(基本ﾃﾞｰﾀ)'!H52)/'TMR(基本ﾃﾞｰﾀ)'!H52*100</f>
        <v>-0.060607412986182066</v>
      </c>
      <c r="I19" s="22">
        <f>('回帰TMR'!I52-'TMR(基本ﾃﾞｰﾀ)'!I52)/'TMR(基本ﾃﾞｰﾀ)'!I52*100</f>
        <v>0.0794662158799574</v>
      </c>
      <c r="J19" s="22">
        <f>('回帰TMR'!J52-'TMR(基本ﾃﾞｰﾀ)'!J52)/'TMR(基本ﾃﾞｰﾀ)'!J52*100</f>
        <v>0.028742352611358664</v>
      </c>
      <c r="K19" s="22">
        <f>('回帰TMR'!K52-'TMR(基本ﾃﾞｰﾀ)'!K52)/'TMR(基本ﾃﾞｰﾀ)'!K52*100</f>
        <v>0.021068200491620215</v>
      </c>
      <c r="L19" s="22">
        <f>('回帰TMR'!L52-'TMR(基本ﾃﾞｰﾀ)'!L52)/'TMR(基本ﾃﾞｰﾀ)'!L52*100</f>
        <v>-0.1376458001394496</v>
      </c>
      <c r="M19" s="22">
        <f>('回帰TMR'!M52-'TMR(基本ﾃﾞｰﾀ)'!M52)/'TMR(基本ﾃﾞｰﾀ)'!M52*100</f>
        <v>0.11507954462152364</v>
      </c>
    </row>
    <row r="20" spans="2:13" ht="14.25">
      <c r="B20" s="52">
        <v>7</v>
      </c>
      <c r="C20" s="22">
        <f>('回帰TMR'!C57-'TMR(基本ﾃﾞｰﾀ)'!C57)/'TMR(基本ﾃﾞｰﾀ)'!C57*100</f>
        <v>0.8137695157602206</v>
      </c>
      <c r="D20" s="22">
        <f>('回帰TMR'!D57-'TMR(基本ﾃﾞｰﾀ)'!D57)/'TMR(基本ﾃﾞｰﾀ)'!D57*100</f>
        <v>0.099502918110668</v>
      </c>
      <c r="E20" s="22">
        <f>('回帰TMR'!E57-'TMR(基本ﾃﾞｰﾀ)'!E57)/'TMR(基本ﾃﾞｰﾀ)'!E57*100</f>
        <v>0.2024834363416315</v>
      </c>
      <c r="F20" s="22">
        <f>('回帰TMR'!F57-'TMR(基本ﾃﾞｰﾀ)'!F57)/'TMR(基本ﾃﾞｰﾀ)'!F57*100</f>
        <v>0.3356059742407829</v>
      </c>
      <c r="G20" s="22">
        <f>('回帰TMR'!G57-'TMR(基本ﾃﾞｰﾀ)'!G57)/'TMR(基本ﾃﾞｰﾀ)'!G57*100</f>
        <v>0.13498944902955667</v>
      </c>
      <c r="H20" s="22">
        <f>('回帰TMR'!H57-'TMR(基本ﾃﾞｰﾀ)'!H57)/'TMR(基本ﾃﾞｰﾀ)'!H57*100</f>
        <v>0.01695408352044074</v>
      </c>
      <c r="I20" s="22">
        <f>('回帰TMR'!I57-'TMR(基本ﾃﾞｰﾀ)'!I57)/'TMR(基本ﾃﾞｰﾀ)'!I57*100</f>
        <v>0.24407383477200675</v>
      </c>
      <c r="J20" s="22">
        <f>('回帰TMR'!J57-'TMR(基本ﾃﾞｰﾀ)'!J57)/'TMR(基本ﾃﾞｰﾀ)'!J57*100</f>
        <v>0.11264419594678579</v>
      </c>
      <c r="K20" s="22">
        <f>('回帰TMR'!K57-'TMR(基本ﾃﾞｰﾀ)'!K57)/'TMR(基本ﾃﾞｰﾀ)'!K57*100</f>
        <v>0.014426982853474605</v>
      </c>
      <c r="L20" s="22">
        <f>('回帰TMR'!L57-'TMR(基本ﾃﾞｰﾀ)'!L57)/'TMR(基本ﾃﾞｰﾀ)'!L57*100</f>
        <v>-0.09369940390109593</v>
      </c>
      <c r="M20" s="22">
        <f>('回帰TMR'!M57-'TMR(基本ﾃﾞｰﾀ)'!M57)/'TMR(基本ﾃﾞｰﾀ)'!M57*100</f>
        <v>0.22920735721105714</v>
      </c>
    </row>
    <row r="21" spans="2:13" ht="14.25">
      <c r="B21" s="52">
        <v>7.5</v>
      </c>
      <c r="C21" s="22">
        <f>('回帰TMR'!C62-'TMR(基本ﾃﾞｰﾀ)'!C62)/'TMR(基本ﾃﾞｰﾀ)'!C62*100</f>
        <v>0.7038959665941726</v>
      </c>
      <c r="D21" s="22">
        <f>('回帰TMR'!D62-'TMR(基本ﾃﾞｰﾀ)'!D62)/'TMR(基本ﾃﾞｰﾀ)'!D62*100</f>
        <v>0.19875696343932353</v>
      </c>
      <c r="E21" s="22">
        <f>('回帰TMR'!E62-'TMR(基本ﾃﾞｰﾀ)'!E62)/'TMR(基本ﾃﾞｰﾀ)'!E62*100</f>
        <v>0.07210595701678633</v>
      </c>
      <c r="F21" s="22">
        <f>('回帰TMR'!F62-'TMR(基本ﾃﾞｰﾀ)'!F62)/'TMR(基本ﾃﾞｰﾀ)'!F62*100</f>
        <v>0.2122137808149665</v>
      </c>
      <c r="G21" s="22">
        <f>('回帰TMR'!G62-'TMR(基本ﾃﾞｰﾀ)'!G62)/'TMR(基本ﾃﾞｰﾀ)'!G62*100</f>
        <v>0.3488037367822314</v>
      </c>
      <c r="H21" s="22">
        <f>('回帰TMR'!H62-'TMR(基本ﾃﾞｰﾀ)'!H62)/'TMR(基本ﾃﾞｰﾀ)'!H62*100</f>
        <v>0.038983209048646064</v>
      </c>
      <c r="I21" s="22">
        <f>('回帰TMR'!I62-'TMR(基本ﾃﾞｰﾀ)'!I62)/'TMR(基本ﾃﾞｰﾀ)'!I62*100</f>
        <v>0.3248545133984152</v>
      </c>
      <c r="J21" s="22">
        <f>('回帰TMR'!J62-'TMR(基本ﾃﾞｰﾀ)'!J62)/'TMR(基本ﾃﾞｰﾀ)'!J62*100</f>
        <v>0.07011725047176083</v>
      </c>
      <c r="K21" s="22">
        <f>('回帰TMR'!K62-'TMR(基本ﾃﾞｰﾀ)'!K62)/'TMR(基本ﾃﾞｰﾀ)'!K62*100</f>
        <v>-0.06351088925632162</v>
      </c>
      <c r="L21" s="22">
        <f>('回帰TMR'!L62-'TMR(基本ﾃﾞｰﾀ)'!L62)/'TMR(基本ﾃﾞｰﾀ)'!L62*100</f>
        <v>-0.09770584934910029</v>
      </c>
      <c r="M21" s="22">
        <f>('回帰TMR'!M62-'TMR(基本ﾃﾞｰﾀ)'!M62)/'TMR(基本ﾃﾞｰﾀ)'!M62*100</f>
        <v>0.2509094818488102</v>
      </c>
    </row>
    <row r="22" spans="2:13" ht="14.25">
      <c r="B22" s="52">
        <v>8</v>
      </c>
      <c r="C22" s="22">
        <f>('回帰TMR'!C67-'TMR(基本ﾃﾞｰﾀ)'!C67)/'TMR(基本ﾃﾞｰﾀ)'!C67*100</f>
        <v>0.7739084644716253</v>
      </c>
      <c r="D22" s="22">
        <f>('回帰TMR'!D67-'TMR(基本ﾃﾞｰﾀ)'!D67)/'TMR(基本ﾃﾞｰﾀ)'!D67*100</f>
        <v>-0.012562059853747825</v>
      </c>
      <c r="E22" s="22">
        <f>('回帰TMR'!E67-'TMR(基本ﾃﾞｰﾀ)'!E67)/'TMR(基本ﾃﾞｰﾀ)'!E67*100</f>
        <v>0.0899843908227214</v>
      </c>
      <c r="F22" s="22">
        <f>('回帰TMR'!F67-'TMR(基本ﾃﾞｰﾀ)'!F67)/'TMR(基本ﾃﾞｰﾀ)'!F67*100</f>
        <v>-0.07938494687346899</v>
      </c>
      <c r="G22" s="22">
        <f>('回帰TMR'!G67-'TMR(基本ﾃﾞｰﾀ)'!G67)/'TMR(基本ﾃﾞｰﾀ)'!G67*100</f>
        <v>0.14394235751375797</v>
      </c>
      <c r="H22" s="22">
        <f>('回帰TMR'!H67-'TMR(基本ﾃﾞｰﾀ)'!H67)/'TMR(基本ﾃﾞｰﾀ)'!H67*100</f>
        <v>-0.12452409863490221</v>
      </c>
      <c r="I22" s="22">
        <f>('回帰TMR'!I67-'TMR(基本ﾃﾞｰﾀ)'!I67)/'TMR(基本ﾃﾞｰﾀ)'!I67*100</f>
        <v>0.3896017664821626</v>
      </c>
      <c r="J22" s="22">
        <f>('回帰TMR'!J67-'TMR(基本ﾃﾞｰﾀ)'!J67)/'TMR(基本ﾃﾞｰﾀ)'!J67*100</f>
        <v>0.05503689314216734</v>
      </c>
      <c r="K22" s="22">
        <f>('回帰TMR'!K67-'TMR(基本ﾃﾞｰﾀ)'!K67)/'TMR(基本ﾃﾞｰﾀ)'!K67*100</f>
        <v>-0.05811540461987817</v>
      </c>
      <c r="L22" s="22">
        <f>('回帰TMR'!L67-'TMR(基本ﾃﾞｰﾀ)'!L67)/'TMR(基本ﾃﾞｰﾀ)'!L67*100</f>
        <v>-0.02771022876208666</v>
      </c>
      <c r="M22" s="22">
        <f>('回帰TMR'!M67-'TMR(基本ﾃﾞｰﾀ)'!M67)/'TMR(基本ﾃﾞｰﾀ)'!M67*100</f>
        <v>0.23536081255880942</v>
      </c>
    </row>
    <row r="23" spans="2:13" ht="14.25">
      <c r="B23" s="52">
        <v>8.5</v>
      </c>
      <c r="C23" s="22">
        <f>('回帰TMR'!C72-'TMR(基本ﾃﾞｰﾀ)'!C72)/'TMR(基本ﾃﾞｰﾀ)'!C72*100</f>
        <v>0.4619490204130018</v>
      </c>
      <c r="D23" s="22">
        <f>('回帰TMR'!D72-'TMR(基本ﾃﾞｰﾀ)'!D72)/'TMR(基本ﾃﾞｰﾀ)'!D72*100</f>
        <v>0.1900119916526</v>
      </c>
      <c r="E23" s="22">
        <f>('回帰TMR'!E72-'TMR(基本ﾃﾞｰﾀ)'!E72)/'TMR(基本ﾃﾞｰﾀ)'!E72*100</f>
        <v>-0.028874124043486046</v>
      </c>
      <c r="F23" s="22">
        <f>('回帰TMR'!F72-'TMR(基本ﾃﾞｰﾀ)'!F72)/'TMR(基本ﾃﾞｰﾀ)'!F72*100</f>
        <v>0.09916652458130122</v>
      </c>
      <c r="G23" s="22">
        <f>('回帰TMR'!G72-'TMR(基本ﾃﾞｰﾀ)'!G72)/'TMR(基本ﾃﾞｰﾀ)'!G72*100</f>
        <v>0.33018994810015306</v>
      </c>
      <c r="H23" s="22">
        <f>('回帰TMR'!H72-'TMR(基本ﾃﾞｰﾀ)'!H72)/'TMR(基本ﾃﾞｰﾀ)'!H72*100</f>
        <v>0.008546404091468958</v>
      </c>
      <c r="I23" s="22">
        <f>('回帰TMR'!I72-'TMR(基本ﾃﾞｰﾀ)'!I72)/'TMR(基本ﾃﾞｰﾀ)'!I72*100</f>
        <v>0.44152552682446367</v>
      </c>
      <c r="J23" s="22">
        <f>('回帰TMR'!J72-'TMR(基本ﾃﾞｰﾀ)'!J72)/'TMR(基本ﾃﾞｰﾀ)'!J72*100</f>
        <v>0.12712764264166176</v>
      </c>
      <c r="K23" s="22">
        <f>('回帰TMR'!K72-'TMR(基本ﾃﾞｰﾀ)'!K72)/'TMR(基本ﾃﾞｰﾀ)'!K72*100</f>
        <v>0.002468584681181267</v>
      </c>
      <c r="L23" s="22">
        <f>('回帰TMR'!L72-'TMR(基本ﾃﾞｰﾀ)'!L72)/'TMR(基本ﾃﾞｰﾀ)'!L72*100</f>
        <v>-0.056272949539002824</v>
      </c>
      <c r="M23" s="22">
        <f>('回帰TMR'!M72-'TMR(基本ﾃﾞｰﾀ)'!M72)/'TMR(基本ﾃﾞｰﾀ)'!M72*100</f>
        <v>0.2620012182730932</v>
      </c>
    </row>
    <row r="24" spans="2:13" ht="14.25">
      <c r="B24" s="52">
        <v>9</v>
      </c>
      <c r="C24" s="22">
        <f>('回帰TMR'!C77-'TMR(基本ﾃﾞｰﾀ)'!C77)/'TMR(基本ﾃﾞｰﾀ)'!C77*100</f>
        <v>0.7559219802829439</v>
      </c>
      <c r="D24" s="22">
        <f>('回帰TMR'!D77-'TMR(基本ﾃﾞｰﾀ)'!D77)/'TMR(基本ﾃﾞｰﾀ)'!D77*100</f>
        <v>0.056094787071561895</v>
      </c>
      <c r="E24" s="22">
        <f>('回帰TMR'!E77-'TMR(基本ﾃﾞｰﾀ)'!E77)/'TMR(基本ﾃﾞｰﾀ)'!E77*100</f>
        <v>0.0543014329729522</v>
      </c>
      <c r="F24" s="22">
        <f>('回帰TMR'!F77-'TMR(基本ﾃﾞｰﾀ)'!F77)/'TMR(基本ﾃﾞｰﾀ)'!F77*100</f>
        <v>0.1257344905317883</v>
      </c>
      <c r="G24" s="22">
        <f>('回帰TMR'!G77-'TMR(基本ﾃﾞｰﾀ)'!G77)/'TMR(基本ﾃﾞｰﾀ)'!G77*100</f>
        <v>0.46724195306434646</v>
      </c>
      <c r="H24" s="22">
        <f>('回帰TMR'!H77-'TMR(基本ﾃﾞｰﾀ)'!H77)/'TMR(基本ﾃﾞｰﾀ)'!H77*100</f>
        <v>0.02084761894644444</v>
      </c>
      <c r="I24" s="22">
        <f>('回帰TMR'!I77-'TMR(基本ﾃﾞｰﾀ)'!I77)/'TMR(基本ﾃﾞｰﾀ)'!I77*100</f>
        <v>0.26684921590712474</v>
      </c>
      <c r="J24" s="22">
        <f>('回帰TMR'!J77-'TMR(基本ﾃﾞｰﾀ)'!J77)/'TMR(基本ﾃﾞｰﾀ)'!J77*100</f>
        <v>0.020997337775469818</v>
      </c>
      <c r="K24" s="22">
        <f>('回帰TMR'!K77-'TMR(基本ﾃﾞｰﾀ)'!K77)/'TMR(基本ﾃﾞｰﾀ)'!K77*100</f>
        <v>-0.03497063875707033</v>
      </c>
      <c r="L24" s="22">
        <f>('回帰TMR'!L77-'TMR(基本ﾃﾞｰﾀ)'!L77)/'TMR(基本ﾃﾞｰﾀ)'!L77*100</f>
        <v>0.006396268535169651</v>
      </c>
      <c r="M24" s="22">
        <f>('回帰TMR'!M77-'TMR(基本ﾃﾞｰﾀ)'!M77)/'TMR(基本ﾃﾞｰﾀ)'!M77*100</f>
        <v>0.24496436657600046</v>
      </c>
    </row>
    <row r="25" spans="2:13" ht="14.25">
      <c r="B25" s="52">
        <v>9.5</v>
      </c>
      <c r="C25" s="22">
        <f>('回帰TMR'!C82-'TMR(基本ﾃﾞｰﾀ)'!C82)/'TMR(基本ﾃﾞｰﾀ)'!C82*100</f>
        <v>0.6294032642414632</v>
      </c>
      <c r="D25" s="22">
        <f>('回帰TMR'!D82-'TMR(基本ﾃﾞｰﾀ)'!D82)/'TMR(基本ﾃﾞｰﾀ)'!D82*100</f>
        <v>0.2469812946492684</v>
      </c>
      <c r="E25" s="22">
        <f>('回帰TMR'!E82-'TMR(基本ﾃﾞｰﾀ)'!E82)/'TMR(基本ﾃﾞｰﾀ)'!E82*100</f>
        <v>0.035007644302259416</v>
      </c>
      <c r="F25" s="22">
        <f>('回帰TMR'!F82-'TMR(基本ﾃﾞｰﾀ)'!F82)/'TMR(基本ﾃﾞｰﾀ)'!F82*100</f>
        <v>-0.05994735679056293</v>
      </c>
      <c r="G25" s="22">
        <f>('回帰TMR'!G82-'TMR(基本ﾃﾞｰﾀ)'!G82)/'TMR(基本ﾃﾞｰﾀ)'!G82*100</f>
        <v>0.16987277318807148</v>
      </c>
      <c r="H25" s="22">
        <f>('回帰TMR'!H82-'TMR(基本ﾃﾞｰﾀ)'!H82)/'TMR(基本ﾃﾞｰﾀ)'!H82*100</f>
        <v>-0.11145048058942078</v>
      </c>
      <c r="I25" s="22">
        <f>('回帰TMR'!I82-'TMR(基本ﾃﾞｰﾀ)'!I82)/'TMR(基本ﾃﾞｰﾀ)'!I82*100</f>
        <v>0.47241801760536056</v>
      </c>
      <c r="J25" s="22">
        <f>('回帰TMR'!J82-'TMR(基本ﾃﾞｰﾀ)'!J82)/'TMR(基本ﾃﾞｰﾀ)'!J82*100</f>
        <v>0.11004624059121476</v>
      </c>
      <c r="K25" s="22">
        <f>('回帰TMR'!K82-'TMR(基本ﾃﾞｰﾀ)'!K82)/'TMR(基本ﾃﾞｰﾀ)'!K82*100</f>
        <v>-0.11452508874254892</v>
      </c>
      <c r="L25" s="22">
        <f>('回帰TMR'!L82-'TMR(基本ﾃﾞｰﾀ)'!L82)/'TMR(基本ﾃﾞｰﾀ)'!L82*100</f>
        <v>-0.1291764672012163</v>
      </c>
      <c r="M25" s="22">
        <f>('回帰TMR'!M82-'TMR(基本ﾃﾞｰﾀ)'!M82)/'TMR(基本ﾃﾞｰﾀ)'!M82*100</f>
        <v>0.03828142580011728</v>
      </c>
    </row>
    <row r="26" spans="2:13" ht="14.25">
      <c r="B26" s="52">
        <v>10</v>
      </c>
      <c r="C26" s="22">
        <f>('回帰TMR'!C87-'TMR(基本ﾃﾞｰﾀ)'!C87)/'TMR(基本ﾃﾞｰﾀ)'!C87*100</f>
        <v>0.354129121314041</v>
      </c>
      <c r="D26" s="22">
        <f>('回帰TMR'!D87-'TMR(基本ﾃﾞｰﾀ)'!D87)/'TMR(基本ﾃﾞｰﾀ)'!D87*100</f>
        <v>-0.09269785035577587</v>
      </c>
      <c r="E26" s="22">
        <f>('回帰TMR'!E87-'TMR(基本ﾃﾞｰﾀ)'!E87)/'TMR(基本ﾃﾞｰﾀ)'!E87*100</f>
        <v>-0.026215345774295813</v>
      </c>
      <c r="F26" s="22">
        <f>('回帰TMR'!F87-'TMR(基本ﾃﾞｰﾀ)'!F87)/'TMR(基本ﾃﾞｰﾀ)'!F87*100</f>
        <v>0.09775269511840202</v>
      </c>
      <c r="G26" s="22">
        <f>('回帰TMR'!G87-'TMR(基本ﾃﾞｰﾀ)'!G87)/'TMR(基本ﾃﾞｰﾀ)'!G87*100</f>
        <v>0.3163905519762814</v>
      </c>
      <c r="H26" s="22">
        <f>('回帰TMR'!H87-'TMR(基本ﾃﾞｰﾀ)'!H87)/'TMR(基本ﾃﾞｰﾀ)'!H87*100</f>
        <v>0.031012760268244725</v>
      </c>
      <c r="I26" s="22">
        <f>('回帰TMR'!I87-'TMR(基本ﾃﾞｰﾀ)'!I87)/'TMR(基本ﾃﾞｰﾀ)'!I87*100</f>
        <v>0.4088356329621965</v>
      </c>
      <c r="J26" s="22">
        <f>('回帰TMR'!J87-'TMR(基本ﾃﾞｰﾀ)'!J87)/'TMR(基本ﾃﾞｰﾀ)'!J87*100</f>
        <v>0.06830316655045088</v>
      </c>
      <c r="K26" s="22">
        <f>('回帰TMR'!K87-'TMR(基本ﾃﾞｰﾀ)'!K87)/'TMR(基本ﾃﾞｰﾀ)'!K87*100</f>
        <v>-0.09784635829399872</v>
      </c>
      <c r="L26" s="22">
        <f>('回帰TMR'!L87-'TMR(基本ﾃﾞｰﾀ)'!L87)/'TMR(基本ﾃﾞｰﾀ)'!L87*100</f>
        <v>-0.14684646609232582</v>
      </c>
      <c r="M26" s="22">
        <f>('回帰TMR'!M87-'TMR(基本ﾃﾞｰﾀ)'!M87)/'TMR(基本ﾃﾞｰﾀ)'!M87*100</f>
        <v>0.06109495983589129</v>
      </c>
    </row>
    <row r="27" spans="2:13" ht="14.25">
      <c r="B27" s="52">
        <v>10.5</v>
      </c>
      <c r="C27" s="22">
        <f>('回帰TMR'!C92-'TMR(基本ﾃﾞｰﾀ)'!C92)/'TMR(基本ﾃﾞｰﾀ)'!C92*100</f>
        <v>0.33210935312494555</v>
      </c>
      <c r="D27" s="22">
        <f>('回帰TMR'!D92-'TMR(基本ﾃﾞｰﾀ)'!D92)/'TMR(基本ﾃﾞｰﾀ)'!D92*100</f>
        <v>0.005620735134827337</v>
      </c>
      <c r="E27" s="22">
        <f>('回帰TMR'!E92-'TMR(基本ﾃﾞｰﾀ)'!E92)/'TMR(基本ﾃﾞｰﾀ)'!E92*100</f>
        <v>-0.041370582349104235</v>
      </c>
      <c r="F27" s="22">
        <f>('回帰TMR'!F92-'TMR(基本ﾃﾞｰﾀ)'!F92)/'TMR(基本ﾃﾞｰﾀ)'!F92*100</f>
        <v>-0.143703247220434</v>
      </c>
      <c r="G27" s="22">
        <f>('回帰TMR'!G92-'TMR(基本ﾃﾞｰﾀ)'!G92)/'TMR(基本ﾃﾞｰﾀ)'!G92*100</f>
        <v>0.13373509926587562</v>
      </c>
      <c r="H27" s="22">
        <f>('回帰TMR'!H92-'TMR(基本ﾃﾞｰﾀ)'!H92)/'TMR(基本ﾃﾞｰﾀ)'!H92*100</f>
        <v>-0.08331680003269122</v>
      </c>
      <c r="I27" s="22">
        <f>('回帰TMR'!I92-'TMR(基本ﾃﾞｰﾀ)'!I92)/'TMR(基本ﾃﾞｰﾀ)'!I92*100</f>
        <v>0.18746917307044778</v>
      </c>
      <c r="J27" s="22">
        <f>('回帰TMR'!J92-'TMR(基本ﾃﾞｰﾀ)'!J92)/'TMR(基本ﾃﾞｰﾀ)'!J92*100</f>
        <v>0.11543480812944151</v>
      </c>
      <c r="K27" s="22">
        <f>('回帰TMR'!K92-'TMR(基本ﾃﾞｰﾀ)'!K92)/'TMR(基本ﾃﾞｰﾀ)'!K92*100</f>
        <v>-0.02622003681069589</v>
      </c>
      <c r="L27" s="22">
        <f>('回帰TMR'!L92-'TMR(基本ﾃﾞｰﾀ)'!L92)/'TMR(基本ﾃﾞｰﾀ)'!L92*100</f>
        <v>-0.16826170426142406</v>
      </c>
      <c r="M27" s="22">
        <f>('回帰TMR'!M92-'TMR(基本ﾃﾞｰﾀ)'!M92)/'TMR(基本ﾃﾞｰﾀ)'!M92*100</f>
        <v>0.13786638378726296</v>
      </c>
    </row>
    <row r="28" spans="2:13" ht="14.25">
      <c r="B28" s="52">
        <v>11</v>
      </c>
      <c r="C28" s="22">
        <f>('回帰TMR'!C97-'TMR(基本ﾃﾞｰﾀ)'!C97)/'TMR(基本ﾃﾞｰﾀ)'!C97*100</f>
        <v>0.1956996267982812</v>
      </c>
      <c r="D28" s="22">
        <f>('回帰TMR'!D97-'TMR(基本ﾃﾞｰﾀ)'!D97)/'TMR(基本ﾃﾞｰﾀ)'!D97*100</f>
        <v>-0.24827505897667804</v>
      </c>
      <c r="E28" s="22">
        <f>('回帰TMR'!E97-'TMR(基本ﾃﾞｰﾀ)'!E97)/'TMR(基本ﾃﾞｰﾀ)'!E97*100</f>
        <v>-0.27673221787362196</v>
      </c>
      <c r="F28" s="22">
        <f>('回帰TMR'!F97-'TMR(基本ﾃﾞｰﾀ)'!F97)/'TMR(基本ﾃﾞｰﾀ)'!F97*100</f>
        <v>-0.39266598717232126</v>
      </c>
      <c r="G28" s="22">
        <f>('回帰TMR'!G97-'TMR(基本ﾃﾞｰﾀ)'!G97)/'TMR(基本ﾃﾞｰﾀ)'!G97*100</f>
        <v>-0.1312887900869612</v>
      </c>
      <c r="H28" s="22">
        <f>('回帰TMR'!H97-'TMR(基本ﾃﾞｰﾀ)'!H97)/'TMR(基本ﾃﾞｰﾀ)'!H97*100</f>
        <v>-0.3528641745528229</v>
      </c>
      <c r="I28" s="22">
        <f>('回帰TMR'!I97-'TMR(基本ﾃﾞｰﾀ)'!I97)/'TMR(基本ﾃﾞｰﾀ)'!I97*100</f>
        <v>0.24710411709171748</v>
      </c>
      <c r="J28" s="22">
        <f>('回帰TMR'!J97-'TMR(基本ﾃﾞｰﾀ)'!J97)/'TMR(基本ﾃﾞｰﾀ)'!J97*100</f>
        <v>0.17375866214888064</v>
      </c>
      <c r="K28" s="22">
        <f>('回帰TMR'!K97-'TMR(基本ﾃﾞｰﾀ)'!K97)/'TMR(基本ﾃﾞｰﾀ)'!K97*100</f>
        <v>-0.025325950851071796</v>
      </c>
      <c r="L28" s="22">
        <f>('回帰TMR'!L97-'TMR(基本ﾃﾞｰﾀ)'!L97)/'TMR(基本ﾃﾞｰﾀ)'!L97*100</f>
        <v>-0.02818289719881991</v>
      </c>
      <c r="M28" s="22">
        <f>('回帰TMR'!M97-'TMR(基本ﾃﾞｰﾀ)'!M97)/'TMR(基本ﾃﾞｰﾀ)'!M97*100</f>
        <v>0.19043602484380215</v>
      </c>
    </row>
    <row r="29" spans="2:13" ht="14.25">
      <c r="B29" s="52">
        <v>11.5</v>
      </c>
      <c r="C29" s="22">
        <f>('回帰TMR'!C102-'TMR(基本ﾃﾞｰﾀ)'!C102)/'TMR(基本ﾃﾞｰﾀ)'!C102*100</f>
        <v>0.22935354342980815</v>
      </c>
      <c r="D29" s="22">
        <f>('回帰TMR'!D102-'TMR(基本ﾃﾞｰﾀ)'!D102)/'TMR(基本ﾃﾞｰﾀ)'!D102*100</f>
        <v>-0.4091849499659633</v>
      </c>
      <c r="E29" s="22">
        <f>('回帰TMR'!E102-'TMR(基本ﾃﾞｰﾀ)'!E102)/'TMR(基本ﾃﾞｰﾀ)'!E102*100</f>
        <v>-0.17438527420323457</v>
      </c>
      <c r="F29" s="22">
        <f>('回帰TMR'!F102-'TMR(基本ﾃﾞｰﾀ)'!F102)/'TMR(基本ﾃﾞｰﾀ)'!F102*100</f>
        <v>-0.07722093878167888</v>
      </c>
      <c r="G29" s="22">
        <f>('回帰TMR'!G102-'TMR(基本ﾃﾞｰﾀ)'!G102)/'TMR(基本ﾃﾞｰﾀ)'!G102*100</f>
        <v>-0.023752587758110618</v>
      </c>
      <c r="H29" s="22">
        <f>('回帰TMR'!H102-'TMR(基本ﾃﾞｰﾀ)'!H102)/'TMR(基本ﾃﾞｰﾀ)'!H102*100</f>
        <v>-0.23543182878165478</v>
      </c>
      <c r="I29" s="22">
        <f>('回帰TMR'!I102-'TMR(基本ﾃﾞｰﾀ)'!I102)/'TMR(基本ﾃﾞｰﾀ)'!I102*100</f>
        <v>0.4069399995045322</v>
      </c>
      <c r="J29" s="22">
        <f>('回帰TMR'!J102-'TMR(基本ﾃﾞｰﾀ)'!J102)/'TMR(基本ﾃﾞｰﾀ)'!J102*100</f>
        <v>0.13742576530458767</v>
      </c>
      <c r="K29" s="22">
        <f>('回帰TMR'!K102-'TMR(基本ﾃﾞｰﾀ)'!K102)/'TMR(基本ﾃﾞｰﾀ)'!K102*100</f>
        <v>-0.17919893189799324</v>
      </c>
      <c r="L29" s="22">
        <f>('回帰TMR'!L102-'TMR(基本ﾃﾞｰﾀ)'!L102)/'TMR(基本ﾃﾞｰﾀ)'!L102*100</f>
        <v>-0.15737437290627473</v>
      </c>
      <c r="M29" s="22">
        <f>('回帰TMR'!M102-'TMR(基本ﾃﾞｰﾀ)'!M102)/'TMR(基本ﾃﾞｰﾀ)'!M102*100</f>
        <v>0.23133220831226883</v>
      </c>
    </row>
    <row r="30" spans="2:13" ht="14.25">
      <c r="B30" s="52">
        <v>12</v>
      </c>
      <c r="C30" s="22">
        <f>('回帰TMR'!C107-'TMR(基本ﾃﾞｰﾀ)'!C107)/'TMR(基本ﾃﾞｰﾀ)'!C107*100</f>
        <v>0.033969710129792025</v>
      </c>
      <c r="D30" s="22">
        <f>('回帰TMR'!D107-'TMR(基本ﾃﾞｰﾀ)'!D107)/'TMR(基本ﾃﾞｰﾀ)'!D107*100</f>
        <v>-0.17372447443745437</v>
      </c>
      <c r="E30" s="22">
        <f>('回帰TMR'!E107-'TMR(基本ﾃﾞｰﾀ)'!E107)/'TMR(基本ﾃﾞｰﾀ)'!E107*100</f>
        <v>-0.18762003046135778</v>
      </c>
      <c r="F30" s="22">
        <f>('回帰TMR'!F107-'TMR(基本ﾃﾞｰﾀ)'!F107)/'TMR(基本ﾃﾞｰﾀ)'!F107*100</f>
        <v>-0.3654865920111531</v>
      </c>
      <c r="G30" s="22">
        <f>('回帰TMR'!G107-'TMR(基本ﾃﾞｰﾀ)'!G107)/'TMR(基本ﾃﾞｰﾀ)'!G107*100</f>
        <v>-0.11321168679567051</v>
      </c>
      <c r="H30" s="22">
        <f>('回帰TMR'!H107-'TMR(基本ﾃﾞｰﾀ)'!H107)/'TMR(基本ﾃﾞｰﾀ)'!H107*100</f>
        <v>-0.20521113546345288</v>
      </c>
      <c r="I30" s="22">
        <f>('回帰TMR'!I107-'TMR(基本ﾃﾞｰﾀ)'!I107)/'TMR(基本ﾃﾞｰﾀ)'!I107*100</f>
        <v>0.3653856071830834</v>
      </c>
      <c r="J30" s="22">
        <f>('回帰TMR'!J107-'TMR(基本ﾃﾞｰﾀ)'!J107)/'TMR(基本ﾃﾞｰﾀ)'!J107*100</f>
        <v>0.15017157116977004</v>
      </c>
      <c r="K30" s="22">
        <f>('回帰TMR'!K107-'TMR(基本ﾃﾞｰﾀ)'!K107)/'TMR(基本ﾃﾞｰﾀ)'!K107*100</f>
        <v>-0.23944065184866498</v>
      </c>
      <c r="L30" s="22">
        <f>('回帰TMR'!L107-'TMR(基本ﾃﾞｰﾀ)'!L107)/'TMR(基本ﾃﾞｰﾀ)'!L107*100</f>
        <v>-0.22856980634934895</v>
      </c>
      <c r="M30" s="22">
        <f>('回帰TMR'!M107-'TMR(基本ﾃﾞｰﾀ)'!M107)/'TMR(基本ﾃﾞｰﾀ)'!M107*100</f>
        <v>0.09406492922760777</v>
      </c>
    </row>
    <row r="31" spans="2:13" ht="14.25">
      <c r="B31" s="52">
        <v>12.5</v>
      </c>
      <c r="C31" s="22">
        <f>('回帰TMR'!C112-'TMR(基本ﾃﾞｰﾀ)'!C112)/'TMR(基本ﾃﾞｰﾀ)'!C112*100</f>
        <v>0.3002870099614279</v>
      </c>
      <c r="D31" s="22">
        <f>('回帰TMR'!D112-'TMR(基本ﾃﾞｰﾀ)'!D112)/'TMR(基本ﾃﾞｰﾀ)'!D112*100</f>
        <v>-0.08415734413120605</v>
      </c>
      <c r="E31" s="22">
        <f>('回帰TMR'!E112-'TMR(基本ﾃﾞｰﾀ)'!E112)/'TMR(基本ﾃﾞｰﾀ)'!E112*100</f>
        <v>-0.33299772583945053</v>
      </c>
      <c r="F31" s="22">
        <f>('回帰TMR'!F112-'TMR(基本ﾃﾞｰﾀ)'!F112)/'TMR(基本ﾃﾞｰﾀ)'!F112*100</f>
        <v>-0.40086645672489285</v>
      </c>
      <c r="G31" s="22">
        <f>('回帰TMR'!G112-'TMR(基本ﾃﾞｰﾀ)'!G112)/'TMR(基本ﾃﾞｰﾀ)'!G112*100</f>
        <v>-0.07661336210873931</v>
      </c>
      <c r="H31" s="22">
        <f>('回帰TMR'!H112-'TMR(基本ﾃﾞｰﾀ)'!H112)/'TMR(基本ﾃﾞｰﾀ)'!H112*100</f>
        <v>-0.3765479523626519</v>
      </c>
      <c r="I31" s="22">
        <f>('回帰TMR'!I112-'TMR(基本ﾃﾞｰﾀ)'!I112)/'TMR(基本ﾃﾞｰﾀ)'!I112*100</f>
        <v>0.34014608006316976</v>
      </c>
      <c r="J31" s="22">
        <f>('回帰TMR'!J112-'TMR(基本ﾃﾞｰﾀ)'!J112)/'TMR(基本ﾃﾞｰﾀ)'!J112*100</f>
        <v>0.23983798836092365</v>
      </c>
      <c r="K31" s="22">
        <f>('回帰TMR'!K112-'TMR(基本ﾃﾞｰﾀ)'!K112)/'TMR(基本ﾃﾞｰﾀ)'!K112*100</f>
        <v>-0.06815228478242663</v>
      </c>
      <c r="L31" s="22">
        <f>('回帰TMR'!L112-'TMR(基本ﾃﾞｰﾀ)'!L112)/'TMR(基本ﾃﾞｰﾀ)'!L112*100</f>
        <v>-0.2629829723158711</v>
      </c>
      <c r="M31" s="22">
        <f>('回帰TMR'!M112-'TMR(基本ﾃﾞｰﾀ)'!M112)/'TMR(基本ﾃﾞｰﾀ)'!M112*100</f>
        <v>-0.04440097763377718</v>
      </c>
    </row>
    <row r="32" spans="2:13" ht="14.25">
      <c r="B32" s="52">
        <v>13</v>
      </c>
      <c r="C32" s="22">
        <f>('回帰TMR'!C117-'TMR(基本ﾃﾞｰﾀ)'!C117)/'TMR(基本ﾃﾞｰﾀ)'!C117*100</f>
        <v>0.16205036575745968</v>
      </c>
      <c r="D32" s="22">
        <f>('回帰TMR'!D117-'TMR(基本ﾃﾞｰﾀ)'!D117)/'TMR(基本ﾃﾞｰﾀ)'!D117*100</f>
        <v>-0.28131721753194056</v>
      </c>
      <c r="E32" s="22">
        <f>('回帰TMR'!E117-'TMR(基本ﾃﾞｰﾀ)'!E117)/'TMR(基本ﾃﾞｰﾀ)'!E117*100</f>
        <v>-0.2999103322720959</v>
      </c>
      <c r="F32" s="22">
        <f>('回帰TMR'!F117-'TMR(基本ﾃﾞｰﾀ)'!F117)/'TMR(基本ﾃﾞｰﾀ)'!F117*100</f>
        <v>-0.3264678997668816</v>
      </c>
      <c r="G32" s="22">
        <f>('回帰TMR'!G117-'TMR(基本ﾃﾞｰﾀ)'!G117)/'TMR(基本ﾃﾞｰﾀ)'!G117*100</f>
        <v>-0.08722570388007374</v>
      </c>
      <c r="H32" s="22">
        <f>('回帰TMR'!H117-'TMR(基本ﾃﾞｰﾀ)'!H117)/'TMR(基本ﾃﾞｰﾀ)'!H117*100</f>
        <v>-0.16189466455229015</v>
      </c>
      <c r="I32" s="22">
        <f>('回帰TMR'!I117-'TMR(基本ﾃﾞｰﾀ)'!I117)/'TMR(基本ﾃﾞｰﾀ)'!I117*100</f>
        <v>0.3709974710635381</v>
      </c>
      <c r="J32" s="22">
        <f>('回帰TMR'!J117-'TMR(基本ﾃﾞｰﾀ)'!J117)/'TMR(基本ﾃﾞｰﾀ)'!J117*100</f>
        <v>0.24858978595933287</v>
      </c>
      <c r="K32" s="22">
        <f>('回帰TMR'!K117-'TMR(基本ﾃﾞｰﾀ)'!K117)/'TMR(基本ﾃﾞｰﾀ)'!K117*100</f>
        <v>-0.04921341877011863</v>
      </c>
      <c r="L32" s="22">
        <f>('回帰TMR'!L117-'TMR(基本ﾃﾞｰﾀ)'!L117)/'TMR(基本ﾃﾞｰﾀ)'!L117*100</f>
        <v>-0.22174144125436773</v>
      </c>
      <c r="M32" s="22">
        <f>('回帰TMR'!M117-'TMR(基本ﾃﾞｰﾀ)'!M117)/'TMR(基本ﾃﾞｰﾀ)'!M117*100</f>
        <v>0.023919793789475424</v>
      </c>
    </row>
    <row r="33" spans="2:13" ht="14.25">
      <c r="B33" s="52">
        <v>13.5</v>
      </c>
      <c r="C33" s="22">
        <f>('回帰TMR'!C122-'TMR(基本ﾃﾞｰﾀ)'!C122)/'TMR(基本ﾃﾞｰﾀ)'!C122*100</f>
        <v>0.08728001148817595</v>
      </c>
      <c r="D33" s="22">
        <f>('回帰TMR'!D122-'TMR(基本ﾃﾞｰﾀ)'!D122)/'TMR(基本ﾃﾞｰﾀ)'!D122*100</f>
        <v>-0.26196371302072974</v>
      </c>
      <c r="E33" s="22">
        <f>('回帰TMR'!E122-'TMR(基本ﾃﾞｰﾀ)'!E122)/'TMR(基本ﾃﾞｰﾀ)'!E122*100</f>
        <v>-0.21241845440106774</v>
      </c>
      <c r="F33" s="22">
        <f>('回帰TMR'!F122-'TMR(基本ﾃﾞｰﾀ)'!F122)/'TMR(基本ﾃﾞｰﾀ)'!F122*100</f>
        <v>-0.4255595225985421</v>
      </c>
      <c r="G33" s="22">
        <f>('回帰TMR'!G122-'TMR(基本ﾃﾞｰﾀ)'!G122)/'TMR(基本ﾃﾞｰﾀ)'!G122*100</f>
        <v>-0.26346593623397296</v>
      </c>
      <c r="H33" s="22">
        <f>('回帰TMR'!H122-'TMR(基本ﾃﾞｰﾀ)'!H122)/'TMR(基本ﾃﾞｰﾀ)'!H122*100</f>
        <v>-0.056689417858604416</v>
      </c>
      <c r="I33" s="22">
        <f>('回帰TMR'!I122-'TMR(基本ﾃﾞｰﾀ)'!I122)/'TMR(基本ﾃﾞｰﾀ)'!I122*100</f>
        <v>0.4357741573117746</v>
      </c>
      <c r="J33" s="22">
        <f>('回帰TMR'!J122-'TMR(基本ﾃﾞｰﾀ)'!J122)/'TMR(基本ﾃﾞｰﾀ)'!J122*100</f>
        <v>0.2121805907749704</v>
      </c>
      <c r="K33" s="22">
        <f>('回帰TMR'!K122-'TMR(基本ﾃﾞｰﾀ)'!K122)/'TMR(基本ﾃﾞｰﾀ)'!K122*100</f>
        <v>-0.13765000880295838</v>
      </c>
      <c r="L33" s="22">
        <f>('回帰TMR'!L122-'TMR(基本ﾃﾞｰﾀ)'!L122)/'TMR(基本ﾃﾞｰﾀ)'!L122*100</f>
        <v>-0.27426125087348824</v>
      </c>
      <c r="M33" s="22">
        <f>('回帰TMR'!M122-'TMR(基本ﾃﾞｰﾀ)'!M122)/'TMR(基本ﾃﾞｰﾀ)'!M122*100</f>
        <v>0.0727844821302006</v>
      </c>
    </row>
    <row r="34" spans="2:13" ht="14.25">
      <c r="B34" s="52">
        <v>14</v>
      </c>
      <c r="C34" s="22">
        <f>('回帰TMR'!C127-'TMR(基本ﾃﾞｰﾀ)'!C127)/'TMR(基本ﾃﾞｰﾀ)'!C127*100</f>
        <v>-0.06264616933537857</v>
      </c>
      <c r="D34" s="22">
        <f>('回帰TMR'!D127-'TMR(基本ﾃﾞｰﾀ)'!D127)/'TMR(基本ﾃﾞｰﾀ)'!D127*100</f>
        <v>-0.42930112268389586</v>
      </c>
      <c r="E34" s="22">
        <f>('回帰TMR'!E127-'TMR(基本ﾃﾞｰﾀ)'!E127)/'TMR(基本ﾃﾞｰﾀ)'!E127*100</f>
        <v>-0.3120494884957497</v>
      </c>
      <c r="F34" s="22">
        <f>('回帰TMR'!F127-'TMR(基本ﾃﾞｰﾀ)'!F127)/'TMR(基本ﾃﾞｰﾀ)'!F127*100</f>
        <v>-0.14445095674003874</v>
      </c>
      <c r="G34" s="22">
        <f>('回帰TMR'!G127-'TMR(基本ﾃﾞｰﾀ)'!G127)/'TMR(基本ﾃﾞｰﾀ)'!G127*100</f>
        <v>0.05030461057215049</v>
      </c>
      <c r="H34" s="22">
        <f>('回帰TMR'!H127-'TMR(基本ﾃﾞｰﾀ)'!H127)/'TMR(基本ﾃﾞｰﾀ)'!H127*100</f>
        <v>-0.4561889185813361</v>
      </c>
      <c r="I34" s="22">
        <f>('回帰TMR'!I127-'TMR(基本ﾃﾞｰﾀ)'!I127)/'TMR(基本ﾃﾞｰﾀ)'!I127*100</f>
        <v>0.1613350636376165</v>
      </c>
      <c r="J34" s="22">
        <f>('回帰TMR'!J127-'TMR(基本ﾃﾞｰﾀ)'!J127)/'TMR(基本ﾃﾞｰﾀ)'!J127*100</f>
        <v>0.07888274900531322</v>
      </c>
      <c r="K34" s="22">
        <f>('回帰TMR'!K127-'TMR(基本ﾃﾞｰﾀ)'!K127)/'TMR(基本ﾃﾞｰﾀ)'!K127*100</f>
        <v>-0.27321706109858945</v>
      </c>
      <c r="L34" s="22">
        <f>('回帰TMR'!L127-'TMR(基本ﾃﾞｰﾀ)'!L127)/'TMR(基本ﾃﾞｰﾀ)'!L127*100</f>
        <v>-0.198082926773386</v>
      </c>
      <c r="M34" s="22">
        <f>('回帰TMR'!M127-'TMR(基本ﾃﾞｰﾀ)'!M127)/'TMR(基本ﾃﾞｰﾀ)'!M127*100</f>
        <v>-0.10992420104341874</v>
      </c>
    </row>
    <row r="35" spans="2:13" ht="14.25">
      <c r="B35" s="52">
        <v>14.5</v>
      </c>
      <c r="C35" s="22">
        <f>('回帰TMR'!C132-'TMR(基本ﾃﾞｰﾀ)'!C132)/'TMR(基本ﾃﾞｰﾀ)'!C132*100</f>
        <v>0.3133620614962891</v>
      </c>
      <c r="D35" s="22">
        <f>('回帰TMR'!D132-'TMR(基本ﾃﾞｰﾀ)'!D132)/'TMR(基本ﾃﾞｰﾀ)'!D132*100</f>
        <v>-0.24644297530526899</v>
      </c>
      <c r="E35" s="22">
        <f>('回帰TMR'!E132-'TMR(基本ﾃﾞｰﾀ)'!E132)/'TMR(基本ﾃﾞｰﾀ)'!E132*100</f>
        <v>-0.18030226919924894</v>
      </c>
      <c r="F35" s="22">
        <f>('回帰TMR'!F132-'TMR(基本ﾃﾞｰﾀ)'!F132)/'TMR(基本ﾃﾞｰﾀ)'!F132*100</f>
        <v>-0.04878727190020152</v>
      </c>
      <c r="G35" s="22">
        <f>('回帰TMR'!G132-'TMR(基本ﾃﾞｰﾀ)'!G132)/'TMR(基本ﾃﾞｰﾀ)'!G132*100</f>
        <v>0.09645303376432318</v>
      </c>
      <c r="H35" s="22">
        <f>('回帰TMR'!H132-'TMR(基本ﾃﾞｰﾀ)'!H132)/'TMR(基本ﾃﾞｰﾀ)'!H132*100</f>
        <v>-0.14008873101226837</v>
      </c>
      <c r="I35" s="22">
        <f>('回帰TMR'!I132-'TMR(基本ﾃﾞｰﾀ)'!I132)/'TMR(基本ﾃﾞｰﾀ)'!I132*100</f>
        <v>0.41314736124537077</v>
      </c>
      <c r="J35" s="22">
        <f>('回帰TMR'!J132-'TMR(基本ﾃﾞｰﾀ)'!J132)/'TMR(基本ﾃﾞｰﾀ)'!J132*100</f>
        <v>0.10405125153617048</v>
      </c>
      <c r="K35" s="22">
        <f>('回帰TMR'!K132-'TMR(基本ﾃﾞｰﾀ)'!K132)/'TMR(基本ﾃﾞｰﾀ)'!K132*100</f>
        <v>-0.189728104484795</v>
      </c>
      <c r="L35" s="22">
        <f>('回帰TMR'!L132-'TMR(基本ﾃﾞｰﾀ)'!L132)/'TMR(基本ﾃﾞｰﾀ)'!L132*100</f>
        <v>-0.17772336378978298</v>
      </c>
      <c r="M35" s="22">
        <f>('回帰TMR'!M132-'TMR(基本ﾃﾞｰﾀ)'!M132)/'TMR(基本ﾃﾞｰﾀ)'!M132*100</f>
        <v>0.04886707592391169</v>
      </c>
    </row>
    <row r="36" spans="2:13" ht="14.25">
      <c r="B36" s="52">
        <v>15</v>
      </c>
      <c r="C36" s="22">
        <f>('回帰TMR'!C137-'TMR(基本ﾃﾞｰﾀ)'!C137)/'TMR(基本ﾃﾞｰﾀ)'!C137*100</f>
        <v>0.31642205931702566</v>
      </c>
      <c r="D36" s="22">
        <f>('回帰TMR'!D137-'TMR(基本ﾃﾞｰﾀ)'!D137)/'TMR(基本ﾃﾞｰﾀ)'!D137*100</f>
        <v>-0.33794263634057065</v>
      </c>
      <c r="E36" s="22">
        <f>('回帰TMR'!E137-'TMR(基本ﾃﾞｰﾀ)'!E137)/'TMR(基本ﾃﾞｰﾀ)'!E137*100</f>
        <v>-0.5903367693028053</v>
      </c>
      <c r="F36" s="22">
        <f>('回帰TMR'!F137-'TMR(基本ﾃﾞｰﾀ)'!F137)/'TMR(基本ﾃﾞｰﾀ)'!F137*100</f>
        <v>-0.5206196716612275</v>
      </c>
      <c r="G36" s="22">
        <f>('回帰TMR'!G137-'TMR(基本ﾃﾞｰﾀ)'!G137)/'TMR(基本ﾃﾞｰﾀ)'!G137*100</f>
        <v>-0.00124858104767015</v>
      </c>
      <c r="H36" s="22">
        <f>('回帰TMR'!H137-'TMR(基本ﾃﾞｰﾀ)'!H137)/'TMR(基本ﾃﾞｰﾀ)'!H137*100</f>
        <v>-0.2823253362896442</v>
      </c>
      <c r="I36" s="22">
        <f>('回帰TMR'!I137-'TMR(基本ﾃﾞｰﾀ)'!I137)/'TMR(基本ﾃﾞｰﾀ)'!I137*100</f>
        <v>0.2963480632479405</v>
      </c>
      <c r="J36" s="22">
        <f>('回帰TMR'!J137-'TMR(基本ﾃﾞｰﾀ)'!J137)/'TMR(基本ﾃﾞｰﾀ)'!J137*100</f>
        <v>0.15051825653679243</v>
      </c>
      <c r="K36" s="22">
        <f>('回帰TMR'!K137-'TMR(基本ﾃﾞｰﾀ)'!K137)/'TMR(基本ﾃﾞｰﾀ)'!K137*100</f>
        <v>-0.08451635436140408</v>
      </c>
      <c r="L36" s="22">
        <f>('回帰TMR'!L137-'TMR(基本ﾃﾞｰﾀ)'!L137)/'TMR(基本ﾃﾞｰﾀ)'!L137*100</f>
        <v>-0.29157745040445593</v>
      </c>
      <c r="M36" s="22">
        <f>('回帰TMR'!M137-'TMR(基本ﾃﾞｰﾀ)'!M137)/'TMR(基本ﾃﾞｰﾀ)'!M137*100</f>
        <v>0.08946050998620232</v>
      </c>
    </row>
    <row r="37" spans="2:13" ht="14.25">
      <c r="B37" s="52">
        <v>15.5</v>
      </c>
      <c r="C37" s="22">
        <f>('回帰TMR'!C142-'TMR(基本ﾃﾞｰﾀ)'!C142)/'TMR(基本ﾃﾞｰﾀ)'!C142*100</f>
        <v>-0.08965658194256224</v>
      </c>
      <c r="D37" s="22">
        <f>('回帰TMR'!D142-'TMR(基本ﾃﾞｰﾀ)'!D142)/'TMR(基本ﾃﾞｰﾀ)'!D142*100</f>
        <v>-0.09530692844365926</v>
      </c>
      <c r="E37" s="22">
        <f>('回帰TMR'!E142-'TMR(基本ﾃﾞｰﾀ)'!E142)/'TMR(基本ﾃﾞｰﾀ)'!E142*100</f>
        <v>-0.06268117447829588</v>
      </c>
      <c r="F37" s="22">
        <f>('回帰TMR'!F142-'TMR(基本ﾃﾞｰﾀ)'!F142)/'TMR(基本ﾃﾞｰﾀ)'!F142*100</f>
        <v>-0.060142368735190396</v>
      </c>
      <c r="G37" s="22">
        <f>('回帰TMR'!G142-'TMR(基本ﾃﾞｰﾀ)'!G142)/'TMR(基本ﾃﾞｰﾀ)'!G142*100</f>
        <v>0.08418450920145797</v>
      </c>
      <c r="H37" s="22">
        <f>('回帰TMR'!H142-'TMR(基本ﾃﾞｰﾀ)'!H142)/'TMR(基本ﾃﾞｰﾀ)'!H142*100</f>
        <v>-0.3726922837757299</v>
      </c>
      <c r="I37" s="22">
        <f>('回帰TMR'!I142-'TMR(基本ﾃﾞｰﾀ)'!I142)/'TMR(基本ﾃﾞｰﾀ)'!I142*100</f>
        <v>0.2947109104747416</v>
      </c>
      <c r="J37" s="22">
        <f>('回帰TMR'!J142-'TMR(基本ﾃﾞｰﾀ)'!J142)/'TMR(基本ﾃﾞｰﾀ)'!J142*100</f>
        <v>0.24620852154415002</v>
      </c>
      <c r="K37" s="22">
        <f>('回帰TMR'!K142-'TMR(基本ﾃﾞｰﾀ)'!K142)/'TMR(基本ﾃﾞｰﾀ)'!K142*100</f>
        <v>-0.1525980579748765</v>
      </c>
      <c r="L37" s="22">
        <f>('回帰TMR'!L142-'TMR(基本ﾃﾞｰﾀ)'!L142)/'TMR(基本ﾃﾞｰﾀ)'!L142*100</f>
        <v>-0.23301297894271564</v>
      </c>
      <c r="M37" s="22">
        <f>('回帰TMR'!M142-'TMR(基本ﾃﾞｰﾀ)'!M142)/'TMR(基本ﾃﾞｰﾀ)'!M142*100</f>
        <v>0.020633573122249872</v>
      </c>
    </row>
    <row r="38" spans="2:13" ht="14.25">
      <c r="B38" s="52">
        <v>16</v>
      </c>
      <c r="C38" s="22">
        <f>('回帰TMR'!C147-'TMR(基本ﾃﾞｰﾀ)'!C147)/'TMR(基本ﾃﾞｰﾀ)'!C147*100</f>
        <v>-0.0018201997516470616</v>
      </c>
      <c r="D38" s="22">
        <f>('回帰TMR'!D147-'TMR(基本ﾃﾞｰﾀ)'!D147)/'TMR(基本ﾃﾞｰﾀ)'!D147*100</f>
        <v>-0.31507999137484993</v>
      </c>
      <c r="E38" s="22">
        <f>('回帰TMR'!E147-'TMR(基本ﾃﾞｰﾀ)'!E147)/'TMR(基本ﾃﾞｰﾀ)'!E147*100</f>
        <v>-0.1855506630174382</v>
      </c>
      <c r="F38" s="22">
        <f>('回帰TMR'!F147-'TMR(基本ﾃﾞｰﾀ)'!F147)/'TMR(基本ﾃﾞｰﾀ)'!F147*100</f>
        <v>-0.13201021298479587</v>
      </c>
      <c r="G38" s="22">
        <f>('回帰TMR'!G147-'TMR(基本ﾃﾞｰﾀ)'!G147)/'TMR(基本ﾃﾞｰﾀ)'!G147*100</f>
        <v>-0.09080953095699604</v>
      </c>
      <c r="H38" s="22">
        <f>('回帰TMR'!H147-'TMR(基本ﾃﾞｰﾀ)'!H147)/'TMR(基本ﾃﾞｰﾀ)'!H147*100</f>
        <v>-0.4642237370440635</v>
      </c>
      <c r="I38" s="22">
        <f>('回帰TMR'!I147-'TMR(基本ﾃﾞｰﾀ)'!I147)/'TMR(基本ﾃﾞｰﾀ)'!I147*100</f>
        <v>0.19478569057999903</v>
      </c>
      <c r="J38" s="22">
        <f>('回帰TMR'!J147-'TMR(基本ﾃﾞｰﾀ)'!J147)/'TMR(基本ﾃﾞｰﾀ)'!J147*100</f>
        <v>0.05743598388835621</v>
      </c>
      <c r="K38" s="22">
        <f>('回帰TMR'!K147-'TMR(基本ﾃﾞｰﾀ)'!K147)/'TMR(基本ﾃﾞｰﾀ)'!K147*100</f>
        <v>-0.2014960323526797</v>
      </c>
      <c r="L38" s="22">
        <f>('回帰TMR'!L147-'TMR(基本ﾃﾞｰﾀ)'!L147)/'TMR(基本ﾃﾞｰﾀ)'!L147*100</f>
        <v>-0.11323491719885531</v>
      </c>
      <c r="M38" s="22">
        <f>('回帰TMR'!M147-'TMR(基本ﾃﾞｰﾀ)'!M147)/'TMR(基本ﾃﾞｰﾀ)'!M147*100</f>
        <v>0.2977818143445333</v>
      </c>
    </row>
    <row r="39" spans="2:13" ht="14.25">
      <c r="B39" s="52">
        <v>17</v>
      </c>
      <c r="C39" s="22">
        <f>('回帰TMR'!C157-'TMR(基本ﾃﾞｰﾀ)'!C157)/'TMR(基本ﾃﾞｰﾀ)'!C157*100</f>
        <v>0.24185963157591922</v>
      </c>
      <c r="D39" s="22">
        <f>('回帰TMR'!D157-'TMR(基本ﾃﾞｰﾀ)'!D157)/'TMR(基本ﾃﾞｰﾀ)'!D157*100</f>
        <v>0.15244353447236217</v>
      </c>
      <c r="E39" s="22">
        <f>('回帰TMR'!E157-'TMR(基本ﾃﾞｰﾀ)'!E157)/'TMR(基本ﾃﾞｰﾀ)'!E157*100</f>
        <v>0.022295814819511192</v>
      </c>
      <c r="F39" s="22">
        <f>('回帰TMR'!F157-'TMR(基本ﾃﾞｰﾀ)'!F157)/'TMR(基本ﾃﾞｰﾀ)'!F157*100</f>
        <v>-0.23188653460717848</v>
      </c>
      <c r="G39" s="22">
        <f>('回帰TMR'!G157-'TMR(基本ﾃﾞｰﾀ)'!G157)/'TMR(基本ﾃﾞｰﾀ)'!G157*100</f>
        <v>0.005979001208270162</v>
      </c>
      <c r="H39" s="22">
        <f>('回帰TMR'!H157-'TMR(基本ﾃﾞｰﾀ)'!H157)/'TMR(基本ﾃﾞｰﾀ)'!H157*100</f>
        <v>-0.7364177540567483</v>
      </c>
      <c r="I39" s="22">
        <f>('回帰TMR'!I157-'TMR(基本ﾃﾞｰﾀ)'!I157)/'TMR(基本ﾃﾞｰﾀ)'!I157*100</f>
        <v>0.34281847192501635</v>
      </c>
      <c r="J39" s="22">
        <f>('回帰TMR'!J157-'TMR(基本ﾃﾞｰﾀ)'!J157)/'TMR(基本ﾃﾞｰﾀ)'!J157*100</f>
        <v>0.2576522709324965</v>
      </c>
      <c r="K39" s="22">
        <f>('回帰TMR'!K157-'TMR(基本ﾃﾞｰﾀ)'!K157)/'TMR(基本ﾃﾞｰﾀ)'!K157*100</f>
        <v>-0.25141099314745763</v>
      </c>
      <c r="L39" s="22">
        <f>('回帰TMR'!L157-'TMR(基本ﾃﾞｰﾀ)'!L157)/'TMR(基本ﾃﾞｰﾀ)'!L157*100</f>
        <v>-0.2727142041100113</v>
      </c>
      <c r="M39" s="22">
        <f>('回帰TMR'!M157-'TMR(基本ﾃﾞｰﾀ)'!M157)/'TMR(基本ﾃﾞｰﾀ)'!M157*100</f>
        <v>0.019152944874546135</v>
      </c>
    </row>
    <row r="40" spans="2:13" ht="14.25">
      <c r="B40" s="52">
        <v>17.5</v>
      </c>
      <c r="C40" s="22">
        <f>('回帰TMR'!C162-'TMR(基本ﾃﾞｰﾀ)'!C162)/'TMR(基本ﾃﾞｰﾀ)'!C162*100</f>
        <v>-0.5599162220222031</v>
      </c>
      <c r="D40" s="22">
        <f>('回帰TMR'!D162-'TMR(基本ﾃﾞｰﾀ)'!D162)/'TMR(基本ﾃﾞｰﾀ)'!D162*100</f>
        <v>-0.051100892638684385</v>
      </c>
      <c r="E40" s="22">
        <f>('回帰TMR'!E162-'TMR(基本ﾃﾞｰﾀ)'!E162)/'TMR(基本ﾃﾞｰﾀ)'!E162*100</f>
        <v>0.09066281275940388</v>
      </c>
      <c r="F40" s="22">
        <f>('回帰TMR'!F162-'TMR(基本ﾃﾞｰﾀ)'!F162)/'TMR(基本ﾃﾞｰﾀ)'!F162*100</f>
        <v>-0.12673042729683692</v>
      </c>
      <c r="G40" s="22">
        <f>('回帰TMR'!G162-'TMR(基本ﾃﾞｰﾀ)'!G162)/'TMR(基本ﾃﾞｰﾀ)'!G162*100</f>
        <v>0.02439493113432244</v>
      </c>
      <c r="H40" s="22">
        <f>('回帰TMR'!H162-'TMR(基本ﾃﾞｰﾀ)'!H162)/'TMR(基本ﾃﾞｰﾀ)'!H162*100</f>
        <v>-0.44902939199933445</v>
      </c>
      <c r="I40" s="22">
        <f>('回帰TMR'!I162-'TMR(基本ﾃﾞｰﾀ)'!I162)/'TMR(基本ﾃﾞｰﾀ)'!I162*100</f>
        <v>0.3303692533468529</v>
      </c>
      <c r="J40" s="22">
        <f>('回帰TMR'!J162-'TMR(基本ﾃﾞｰﾀ)'!J162)/'TMR(基本ﾃﾞｰﾀ)'!J162*100</f>
        <v>0.033771067478890235</v>
      </c>
      <c r="K40" s="22">
        <f>('回帰TMR'!K162-'TMR(基本ﾃﾞｰﾀ)'!K162)/'TMR(基本ﾃﾞｰﾀ)'!K162*100</f>
        <v>-0.19597287172934524</v>
      </c>
      <c r="L40" s="22">
        <f>('回帰TMR'!L162-'TMR(基本ﾃﾞｰﾀ)'!L162)/'TMR(基本ﾃﾞｰﾀ)'!L162*100</f>
        <v>-0.20741498149996054</v>
      </c>
      <c r="M40" s="22">
        <f>('回帰TMR'!M162-'TMR(基本ﾃﾞｰﾀ)'!M162)/'TMR(基本ﾃﾞｰﾀ)'!M162*100</f>
        <v>-0.053056903294007814</v>
      </c>
    </row>
    <row r="41" spans="2:13" ht="14.25">
      <c r="B41" s="52">
        <v>18</v>
      </c>
      <c r="C41" s="22">
        <f>('回帰TMR'!C167-'TMR(基本ﾃﾞｰﾀ)'!C167)/'TMR(基本ﾃﾞｰﾀ)'!C167*100</f>
        <v>0.20571426153590303</v>
      </c>
      <c r="D41" s="22">
        <f>('回帰TMR'!D167-'TMR(基本ﾃﾞｰﾀ)'!D167)/'TMR(基本ﾃﾞｰﾀ)'!D167*100</f>
        <v>-0.1413751937830959</v>
      </c>
      <c r="E41" s="22">
        <f>('回帰TMR'!E167-'TMR(基本ﾃﾞｰﾀ)'!E167)/'TMR(基本ﾃﾞｰﾀ)'!E167*100</f>
        <v>-0.11151140515908127</v>
      </c>
      <c r="F41" s="22">
        <f>('回帰TMR'!F167-'TMR(基本ﾃﾞｰﾀ)'!F167)/'TMR(基本ﾃﾞｰﾀ)'!F167*100</f>
        <v>-0.04466186206000337</v>
      </c>
      <c r="G41" s="22">
        <f>('回帰TMR'!G167-'TMR(基本ﾃﾞｰﾀ)'!G167)/'TMR(基本ﾃﾞｰﾀ)'!G167*100</f>
        <v>0.2554435100522512</v>
      </c>
      <c r="H41" s="22">
        <f>('回帰TMR'!H167-'TMR(基本ﾃﾞｰﾀ)'!H167)/'TMR(基本ﾃﾞｰﾀ)'!H167*100</f>
        <v>-0.31256357695379433</v>
      </c>
      <c r="I41" s="22">
        <f>('回帰TMR'!I167-'TMR(基本ﾃﾞｰﾀ)'!I167)/'TMR(基本ﾃﾞｰﾀ)'!I167*100</f>
        <v>0.35781847167846387</v>
      </c>
      <c r="J41" s="22">
        <f>('回帰TMR'!J167-'TMR(基本ﾃﾞｰﾀ)'!J167)/'TMR(基本ﾃﾞｰﾀ)'!J167*100</f>
        <v>0.25235764783315073</v>
      </c>
      <c r="K41" s="22">
        <f>('回帰TMR'!K167-'TMR(基本ﾃﾞｰﾀ)'!K167)/'TMR(基本ﾃﾞｰﾀ)'!K167*100</f>
        <v>-0.10243082045125478</v>
      </c>
      <c r="L41" s="22">
        <f>('回帰TMR'!L167-'TMR(基本ﾃﾞｰﾀ)'!L167)/'TMR(基本ﾃﾞｰﾀ)'!L167*100</f>
        <v>-0.09084010878090312</v>
      </c>
      <c r="M41" s="22">
        <f>('回帰TMR'!M167-'TMR(基本ﾃﾞｰﾀ)'!M167)/'TMR(基本ﾃﾞｰﾀ)'!M167*100</f>
        <v>0.07254577149493403</v>
      </c>
    </row>
    <row r="42" spans="2:13" ht="14.25">
      <c r="B42" s="52">
        <v>18.5</v>
      </c>
      <c r="C42" s="22">
        <f>('回帰TMR'!C172-'TMR(基本ﾃﾞｰﾀ)'!C172)/'TMR(基本ﾃﾞｰﾀ)'!C172*100</f>
        <v>0.28517177818994394</v>
      </c>
      <c r="D42" s="22">
        <f>('回帰TMR'!D172-'TMR(基本ﾃﾞｰﾀ)'!D172)/'TMR(基本ﾃﾞｰﾀ)'!D172*100</f>
        <v>0.07720935638230907</v>
      </c>
      <c r="E42" s="22">
        <f>('回帰TMR'!E172-'TMR(基本ﾃﾞｰﾀ)'!E172)/'TMR(基本ﾃﾞｰﾀ)'!E172*100</f>
        <v>-0.03271228693788204</v>
      </c>
      <c r="F42" s="22">
        <f>('回帰TMR'!F172-'TMR(基本ﾃﾞｰﾀ)'!F172)/'TMR(基本ﾃﾞｰﾀ)'!F172*100</f>
        <v>0.042586762426640494</v>
      </c>
      <c r="G42" s="22">
        <f>('回帰TMR'!G172-'TMR(基本ﾃﾞｰﾀ)'!G172)/'TMR(基本ﾃﾞｰﾀ)'!G172*100</f>
        <v>0.3881606089945191</v>
      </c>
      <c r="H42" s="22">
        <f>('回帰TMR'!H172-'TMR(基本ﾃﾞｰﾀ)'!H172)/'TMR(基本ﾃﾞｰﾀ)'!H172*100</f>
        <v>-0.053759110495435164</v>
      </c>
      <c r="I42" s="22">
        <f>('回帰TMR'!I172-'TMR(基本ﾃﾞｰﾀ)'!I172)/'TMR(基本ﾃﾞｰﾀ)'!I172*100</f>
        <v>0.10517214296837124</v>
      </c>
      <c r="J42" s="22">
        <f>('回帰TMR'!J172-'TMR(基本ﾃﾞｰﾀ)'!J172)/'TMR(基本ﾃﾞｰﾀ)'!J172*100</f>
        <v>0.34349957600524367</v>
      </c>
      <c r="K42" s="22">
        <f>('回帰TMR'!K172-'TMR(基本ﾃﾞｰﾀ)'!K172)/'TMR(基本ﾃﾞｰﾀ)'!K172*100</f>
        <v>-0.1668109617572914</v>
      </c>
      <c r="L42" s="22">
        <f>('回帰TMR'!L172-'TMR(基本ﾃﾞｰﾀ)'!L172)/'TMR(基本ﾃﾞｰﾀ)'!L172*100</f>
        <v>-0.2985049767853521</v>
      </c>
      <c r="M42" s="22">
        <f>('回帰TMR'!M172-'TMR(基本ﾃﾞｰﾀ)'!M172)/'TMR(基本ﾃﾞｰﾀ)'!M172*100</f>
        <v>-1.621482431937603E-05</v>
      </c>
    </row>
    <row r="43" spans="2:13" ht="14.25">
      <c r="B43" s="52">
        <v>19</v>
      </c>
      <c r="C43" s="22">
        <f>('回帰TMR'!C177-'TMR(基本ﾃﾞｰﾀ)'!C177)/'TMR(基本ﾃﾞｰﾀ)'!C177*100</f>
        <v>0.23940898430020305</v>
      </c>
      <c r="D43" s="22">
        <f>('回帰TMR'!D177-'TMR(基本ﾃﾞｰﾀ)'!D177)/'TMR(基本ﾃﾞｰﾀ)'!D177*100</f>
        <v>0.1445031048394667</v>
      </c>
      <c r="E43" s="22">
        <f>('回帰TMR'!E177-'TMR(基本ﾃﾞｰﾀ)'!E177)/'TMR(基本ﾃﾞｰﾀ)'!E177*100</f>
        <v>-0.028475950297512275</v>
      </c>
      <c r="F43" s="22">
        <f>('回帰TMR'!F177-'TMR(基本ﾃﾞｰﾀ)'!F177)/'TMR(基本ﾃﾞｰﾀ)'!F177*100</f>
        <v>-0.2422520500321608</v>
      </c>
      <c r="G43" s="22">
        <f>('回帰TMR'!G177-'TMR(基本ﾃﾞｰﾀ)'!G177)/'TMR(基本ﾃﾞｰﾀ)'!G177*100</f>
        <v>0.09028785307182034</v>
      </c>
      <c r="H43" s="22">
        <f>('回帰TMR'!H177-'TMR(基本ﾃﾞｰﾀ)'!H177)/'TMR(基本ﾃﾞｰﾀ)'!H177*100</f>
        <v>-0.3312619046431735</v>
      </c>
      <c r="I43" s="22">
        <f>('回帰TMR'!I177-'TMR(基本ﾃﾞｰﾀ)'!I177)/'TMR(基本ﾃﾞｰﾀ)'!I177*100</f>
        <v>0.22678707373693915</v>
      </c>
      <c r="J43" s="22">
        <f>('回帰TMR'!J177-'TMR(基本ﾃﾞｰﾀ)'!J177)/'TMR(基本ﾃﾞｰﾀ)'!J177*100</f>
        <v>0.17012296475107028</v>
      </c>
      <c r="K43" s="22">
        <f>('回帰TMR'!K177-'TMR(基本ﾃﾞｰﾀ)'!K177)/'TMR(基本ﾃﾞｰﾀ)'!K177*100</f>
        <v>-0.16670060599037073</v>
      </c>
      <c r="L43" s="22">
        <f>('回帰TMR'!L177-'TMR(基本ﾃﾞｰﾀ)'!L177)/'TMR(基本ﾃﾞｰﾀ)'!L177*100</f>
        <v>-0.12125413420429043</v>
      </c>
      <c r="M43" s="22">
        <f>('回帰TMR'!M177-'TMR(基本ﾃﾞｰﾀ)'!M177)/'TMR(基本ﾃﾞｰﾀ)'!M177*100</f>
        <v>0.3426019128703764</v>
      </c>
    </row>
    <row r="44" spans="2:13" ht="14.25">
      <c r="B44" s="52">
        <v>19.5</v>
      </c>
      <c r="C44" s="22">
        <f>('回帰TMR'!C182-'TMR(基本ﾃﾞｰﾀ)'!C182)/'TMR(基本ﾃﾞｰﾀ)'!C182*100</f>
        <v>0.41922907230448214</v>
      </c>
      <c r="D44" s="22">
        <f>('回帰TMR'!D182-'TMR(基本ﾃﾞｰﾀ)'!D182)/'TMR(基本ﾃﾞｰﾀ)'!D182*100</f>
        <v>0.15000811478285786</v>
      </c>
      <c r="E44" s="22">
        <f>('回帰TMR'!E182-'TMR(基本ﾃﾞｰﾀ)'!E182)/'TMR(基本ﾃﾞｰﾀ)'!E182*100</f>
        <v>0.2702263323755079</v>
      </c>
      <c r="F44" s="22">
        <f>('回帰TMR'!F182-'TMR(基本ﾃﾞｰﾀ)'!F182)/'TMR(基本ﾃﾞｰﾀ)'!F182*100</f>
        <v>0.5333172354513188</v>
      </c>
      <c r="G44" s="22">
        <f>('回帰TMR'!G182-'TMR(基本ﾃﾞｰﾀ)'!G182)/'TMR(基本ﾃﾞｰﾀ)'!G182*100</f>
        <v>0.491138333800687</v>
      </c>
      <c r="H44" s="22">
        <f>('回帰TMR'!H182-'TMR(基本ﾃﾞｰﾀ)'!H182)/'TMR(基本ﾃﾞｰﾀ)'!H182*100</f>
        <v>-0.5115352406385691</v>
      </c>
      <c r="I44" s="22">
        <f>('回帰TMR'!I182-'TMR(基本ﾃﾞｰﾀ)'!I182)/'TMR(基本ﾃﾞｰﾀ)'!I182*100</f>
        <v>0.22802974712948534</v>
      </c>
      <c r="J44" s="22">
        <f>('回帰TMR'!J182-'TMR(基本ﾃﾞｰﾀ)'!J182)/'TMR(基本ﾃﾞｰﾀ)'!J182*100</f>
        <v>0.1939666164827043</v>
      </c>
      <c r="K44" s="22">
        <f>('回帰TMR'!K182-'TMR(基本ﾃﾞｰﾀ)'!K182)/'TMR(基本ﾃﾞｰﾀ)'!K182*100</f>
        <v>-0.1430114457515069</v>
      </c>
      <c r="L44" s="22">
        <f>('回帰TMR'!L182-'TMR(基本ﾃﾞｰﾀ)'!L182)/'TMR(基本ﾃﾞｰﾀ)'!L182*100</f>
        <v>-0.2319605437259988</v>
      </c>
      <c r="M44" s="22">
        <f>('回帰TMR'!M182-'TMR(基本ﾃﾞｰﾀ)'!M182)/'TMR(基本ﾃﾞｰﾀ)'!M182*100</f>
        <v>0.057450798680681925</v>
      </c>
    </row>
    <row r="45" spans="2:13" ht="13.5" customHeight="1">
      <c r="B45" s="52">
        <v>20</v>
      </c>
      <c r="C45" s="22">
        <f>('回帰TMR'!C187-'TMR(基本ﾃﾞｰﾀ)'!C187)/'TMR(基本ﾃﾞｰﾀ)'!C187*100</f>
        <v>0.5728452963037409</v>
      </c>
      <c r="D45" s="22">
        <f>('回帰TMR'!D187-'TMR(基本ﾃﾞｰﾀ)'!D187)/'TMR(基本ﾃﾞｰﾀ)'!D187*100</f>
        <v>0.3431773400751274</v>
      </c>
      <c r="E45" s="22">
        <f>('回帰TMR'!E187-'TMR(基本ﾃﾞｰﾀ)'!E187)/'TMR(基本ﾃﾞｰﾀ)'!E187*100</f>
        <v>0.1643816841539248</v>
      </c>
      <c r="F45" s="22">
        <f>('回帰TMR'!F187-'TMR(基本ﾃﾞｰﾀ)'!F187)/'TMR(基本ﾃﾞｰﾀ)'!F187*100</f>
        <v>0.2105146990978727</v>
      </c>
      <c r="G45" s="22">
        <f>('回帰TMR'!G187-'TMR(基本ﾃﾞｰﾀ)'!G187)/'TMR(基本ﾃﾞｰﾀ)'!G187*100</f>
        <v>0.5344647163923919</v>
      </c>
      <c r="H45" s="22">
        <f>('回帰TMR'!H187-'TMR(基本ﾃﾞｰﾀ)'!H187)/'TMR(基本ﾃﾞｰﾀ)'!H187*100</f>
        <v>-0.12769178158521705</v>
      </c>
      <c r="I45" s="22">
        <f>('回帰TMR'!I187-'TMR(基本ﾃﾞｰﾀ)'!I187)/'TMR(基本ﾃﾞｰﾀ)'!I187*100</f>
        <v>0.2862034579150553</v>
      </c>
      <c r="J45" s="22">
        <f>('回帰TMR'!J187-'TMR(基本ﾃﾞｰﾀ)'!J187)/'TMR(基本ﾃﾞｰﾀ)'!J187*100</f>
        <v>0.25846668267024103</v>
      </c>
      <c r="K45" s="22">
        <f>('回帰TMR'!K187-'TMR(基本ﾃﾞｰﾀ)'!K187)/'TMR(基本ﾃﾞｰﾀ)'!K187*100</f>
        <v>-0.0654476940276179</v>
      </c>
      <c r="L45" s="22">
        <f>('回帰TMR'!L187-'TMR(基本ﾃﾞｰﾀ)'!L187)/'TMR(基本ﾃﾞｰﾀ)'!L187*100</f>
        <v>-0.13387423248889496</v>
      </c>
      <c r="M45" s="22">
        <f>('回帰TMR'!M187-'TMR(基本ﾃﾞｰﾀ)'!M187)/'TMR(基本ﾃﾞｰﾀ)'!M187*100</f>
        <v>0.14938327465370038</v>
      </c>
    </row>
    <row r="46" spans="2:13" ht="14.25">
      <c r="B46" s="52">
        <v>20.5</v>
      </c>
      <c r="C46" s="22">
        <f>('回帰TMR'!C192-'TMR(基本ﾃﾞｰﾀ)'!C192)/'TMR(基本ﾃﾞｰﾀ)'!C192*100</f>
        <v>0.48261382855499413</v>
      </c>
      <c r="D46" s="22">
        <f>('回帰TMR'!D192-'TMR(基本ﾃﾞｰﾀ)'!D192)/'TMR(基本ﾃﾞｰﾀ)'!D192*100</f>
        <v>0.11082631857710047</v>
      </c>
      <c r="E46" s="22">
        <f>('回帰TMR'!E192-'TMR(基本ﾃﾞｰﾀ)'!E192)/'TMR(基本ﾃﾞｰﾀ)'!E192*100</f>
        <v>-0.1975413132695421</v>
      </c>
      <c r="F46" s="22">
        <f>('回帰TMR'!F192-'TMR(基本ﾃﾞｰﾀ)'!F192)/'TMR(基本ﾃﾞｰﾀ)'!F192*100</f>
        <v>-0.12259714696948941</v>
      </c>
      <c r="G46" s="22">
        <f>('回帰TMR'!G192-'TMR(基本ﾃﾞｰﾀ)'!G192)/'TMR(基本ﾃﾞｰﾀ)'!G192*100</f>
        <v>0.3968988800715704</v>
      </c>
      <c r="H46" s="22">
        <f>('回帰TMR'!H192-'TMR(基本ﾃﾞｰﾀ)'!H192)/'TMR(基本ﾃﾞｰﾀ)'!H192*100</f>
        <v>-0.1913809891216721</v>
      </c>
      <c r="I46" s="22">
        <f>('回帰TMR'!I192-'TMR(基本ﾃﾞｰﾀ)'!I192)/'TMR(基本ﾃﾞｰﾀ)'!I192*100</f>
        <v>0.45036246490752346</v>
      </c>
      <c r="J46" s="22">
        <f>('回帰TMR'!J192-'TMR(基本ﾃﾞｰﾀ)'!J192)/'TMR(基本ﾃﾞｰﾀ)'!J192*100</f>
        <v>0.1680604573856802</v>
      </c>
      <c r="K46" s="22">
        <f>('回帰TMR'!K192-'TMR(基本ﾃﾞｰﾀ)'!K192)/'TMR(基本ﾃﾞｰﾀ)'!K192*100</f>
        <v>-0.12526803671085682</v>
      </c>
      <c r="L46" s="22">
        <f>('回帰TMR'!L192-'TMR(基本ﾃﾞｰﾀ)'!L192)/'TMR(基本ﾃﾞｰﾀ)'!L192*100</f>
        <v>-0.20118083671823098</v>
      </c>
      <c r="M46" s="22">
        <f>('回帰TMR'!M192-'TMR(基本ﾃﾞｰﾀ)'!M192)/'TMR(基本ﾃﾞｰﾀ)'!M192*100</f>
        <v>0.07553368632315269</v>
      </c>
    </row>
    <row r="47" spans="2:13" ht="14.25">
      <c r="B47" s="52">
        <v>21</v>
      </c>
      <c r="C47" s="22">
        <f>('回帰TMR'!C197-'TMR(基本ﾃﾞｰﾀ)'!C197)/'TMR(基本ﾃﾞｰﾀ)'!C197*100</f>
        <v>0.352091276278426</v>
      </c>
      <c r="D47" s="22">
        <f>('回帰TMR'!D197-'TMR(基本ﾃﾞｰﾀ)'!D197)/'TMR(基本ﾃﾞｰﾀ)'!D197*100</f>
        <v>0.04448012770312346</v>
      </c>
      <c r="E47" s="22">
        <f>('回帰TMR'!E197-'TMR(基本ﾃﾞｰﾀ)'!E197)/'TMR(基本ﾃﾞｰﾀ)'!E197*100</f>
        <v>-0.04526592161381698</v>
      </c>
      <c r="F47" s="22">
        <f>('回帰TMR'!F197-'TMR(基本ﾃﾞｰﾀ)'!F197)/'TMR(基本ﾃﾞｰﾀ)'!F197*100</f>
        <v>0.015775477950443945</v>
      </c>
      <c r="G47" s="22">
        <f>('回帰TMR'!G197-'TMR(基本ﾃﾞｰﾀ)'!G197)/'TMR(基本ﾃﾞｰﾀ)'!G197*100</f>
        <v>0.5335800729996139</v>
      </c>
      <c r="H47" s="22">
        <f>('回帰TMR'!H197-'TMR(基本ﾃﾞｰﾀ)'!H197)/'TMR(基本ﾃﾞｰﾀ)'!H197*100</f>
        <v>-0.29248001219015585</v>
      </c>
      <c r="I47" s="22">
        <f>('回帰TMR'!I197-'TMR(基本ﾃﾞｰﾀ)'!I197)/'TMR(基本ﾃﾞｰﾀ)'!I197*100</f>
        <v>0.5206031426082209</v>
      </c>
      <c r="J47" s="22">
        <f>('回帰TMR'!J197-'TMR(基本ﾃﾞｰﾀ)'!J197)/'TMR(基本ﾃﾞｰﾀ)'!J197*100</f>
        <v>0.4703386524509298</v>
      </c>
      <c r="K47" s="22">
        <f>('回帰TMR'!K197-'TMR(基本ﾃﾞｰﾀ)'!K197)/'TMR(基本ﾃﾞｰﾀ)'!K197*100</f>
        <v>-0.13209607182775399</v>
      </c>
      <c r="L47" s="22">
        <f>('回帰TMR'!L197-'TMR(基本ﾃﾞｰﾀ)'!L197)/'TMR(基本ﾃﾞｰﾀ)'!L197*100</f>
        <v>-0.06788980598456762</v>
      </c>
      <c r="M47" s="22">
        <f>('回帰TMR'!M197-'TMR(基本ﾃﾞｰﾀ)'!M197)/'TMR(基本ﾃﾞｰﾀ)'!M197*100</f>
        <v>0.26017062428718196</v>
      </c>
    </row>
    <row r="48" spans="2:13" ht="14.25">
      <c r="B48" s="52">
        <v>21.5</v>
      </c>
      <c r="C48" s="22">
        <f>('回帰TMR'!C202-'TMR(基本ﾃﾞｰﾀ)'!C202)/'TMR(基本ﾃﾞｰﾀ)'!C202*100</f>
        <v>-0.09503869512402073</v>
      </c>
      <c r="D48" s="22">
        <f>('回帰TMR'!D202-'TMR(基本ﾃﾞｰﾀ)'!D202)/'TMR(基本ﾃﾞｰﾀ)'!D202*100</f>
        <v>0.16940056350256824</v>
      </c>
      <c r="E48" s="22">
        <f>('回帰TMR'!E202-'TMR(基本ﾃﾞｰﾀ)'!E202)/'TMR(基本ﾃﾞｰﾀ)'!E202*100</f>
        <v>-0.08083847815955082</v>
      </c>
      <c r="F48" s="22">
        <f>('回帰TMR'!F202-'TMR(基本ﾃﾞｰﾀ)'!F202)/'TMR(基本ﾃﾞｰﾀ)'!F202*100</f>
        <v>-0.03099657998871941</v>
      </c>
      <c r="G48" s="22">
        <f>('回帰TMR'!G202-'TMR(基本ﾃﾞｰﾀ)'!G202)/'TMR(基本ﾃﾞｰﾀ)'!G202*100</f>
        <v>0.4859649980270568</v>
      </c>
      <c r="H48" s="22">
        <f>('回帰TMR'!H202-'TMR(基本ﾃﾞｰﾀ)'!H202)/'TMR(基本ﾃﾞｰﾀ)'!H202*100</f>
        <v>-0.5616705063609644</v>
      </c>
      <c r="I48" s="22">
        <f>('回帰TMR'!I202-'TMR(基本ﾃﾞｰﾀ)'!I202)/'TMR(基本ﾃﾞｰﾀ)'!I202*100</f>
        <v>0.2689106360618745</v>
      </c>
      <c r="J48" s="22">
        <f>('回帰TMR'!J202-'TMR(基本ﾃﾞｰﾀ)'!J202)/'TMR(基本ﾃﾞｰﾀ)'!J202*100</f>
        <v>0.26015103331990563</v>
      </c>
      <c r="K48" s="22">
        <f>('回帰TMR'!K202-'TMR(基本ﾃﾞｰﾀ)'!K202)/'TMR(基本ﾃﾞｰﾀ)'!K202*100</f>
        <v>-0.3124464319144025</v>
      </c>
      <c r="L48" s="22">
        <f>('回帰TMR'!L202-'TMR(基本ﾃﾞｰﾀ)'!L202)/'TMR(基本ﾃﾞｰﾀ)'!L202*100</f>
        <v>-0.26955963472022715</v>
      </c>
      <c r="M48" s="22">
        <f>('回帰TMR'!M202-'TMR(基本ﾃﾞｰﾀ)'!M202)/'TMR(基本ﾃﾞｰﾀ)'!M202*100</f>
        <v>0.0513303989040553</v>
      </c>
    </row>
    <row r="49" spans="2:13" ht="14.25">
      <c r="B49" s="52">
        <v>22</v>
      </c>
      <c r="C49" s="22">
        <f>('回帰TMR'!C207-'TMR(基本ﾃﾞｰﾀ)'!C207)/'TMR(基本ﾃﾞｰﾀ)'!C207*100</f>
        <v>0.63374064067104</v>
      </c>
      <c r="D49" s="22">
        <f>('回帰TMR'!D207-'TMR(基本ﾃﾞｰﾀ)'!D207)/'TMR(基本ﾃﾞｰﾀ)'!D207*100</f>
        <v>0.0792741783897326</v>
      </c>
      <c r="E49" s="22">
        <f>('回帰TMR'!E207-'TMR(基本ﾃﾞｰﾀ)'!E207)/'TMR(基本ﾃﾞｰﾀ)'!E207*100</f>
        <v>-0.11999374234117827</v>
      </c>
      <c r="F49" s="22">
        <f>('回帰TMR'!F207-'TMR(基本ﾃﾞｰﾀ)'!F207)/'TMR(基本ﾃﾞｰﾀ)'!F207*100</f>
        <v>-0.2713199109790359</v>
      </c>
      <c r="G49" s="22">
        <f>('回帰TMR'!G207-'TMR(基本ﾃﾞｰﾀ)'!G207)/'TMR(基本ﾃﾞｰﾀ)'!G207*100</f>
        <v>0.24589464285933355</v>
      </c>
      <c r="H49" s="22">
        <f>('回帰TMR'!H207-'TMR(基本ﾃﾞｰﾀ)'!H207)/'TMR(基本ﾃﾞｰﾀ)'!H207*100</f>
        <v>-0.3339996507718919</v>
      </c>
      <c r="I49" s="22">
        <f>('回帰TMR'!I207-'TMR(基本ﾃﾞｰﾀ)'!I207)/'TMR(基本ﾃﾞｰﾀ)'!I207*100</f>
        <v>0.45868952488879716</v>
      </c>
      <c r="J49" s="22">
        <f>('回帰TMR'!J207-'TMR(基本ﾃﾞｰﾀ)'!J207)/'TMR(基本ﾃﾞｰﾀ)'!J207*100</f>
        <v>0.2923998801111691</v>
      </c>
      <c r="K49" s="22">
        <f>('回帰TMR'!K207-'TMR(基本ﾃﾞｰﾀ)'!K207)/'TMR(基本ﾃﾞｰﾀ)'!K207*100</f>
        <v>-0.25648535776682946</v>
      </c>
      <c r="L49" s="22">
        <f>('回帰TMR'!L207-'TMR(基本ﾃﾞｰﾀ)'!L207)/'TMR(基本ﾃﾞｰﾀ)'!L207*100</f>
        <v>-0.2230637228107805</v>
      </c>
      <c r="M49" s="22">
        <f>('回帰TMR'!M207-'TMR(基本ﾃﾞｰﾀ)'!M207)/'TMR(基本ﾃﾞｰﾀ)'!M207*100</f>
        <v>0.10445953087823824</v>
      </c>
    </row>
    <row r="50" spans="2:13" ht="14.25">
      <c r="B50" s="52">
        <v>22.5</v>
      </c>
      <c r="C50" s="22">
        <f>('回帰TMR'!C212-'TMR(基本ﾃﾞｰﾀ)'!C212)/'TMR(基本ﾃﾞｰﾀ)'!C212*100</f>
        <v>-0.09405382031639678</v>
      </c>
      <c r="D50" s="22">
        <f>('回帰TMR'!D212-'TMR(基本ﾃﾞｰﾀ)'!D212)/'TMR(基本ﾃﾞｰﾀ)'!D212*100</f>
        <v>0.15066392215850902</v>
      </c>
      <c r="E50" s="22">
        <f>('回帰TMR'!E212-'TMR(基本ﾃﾞｰﾀ)'!E212)/'TMR(基本ﾃﾞｰﾀ)'!E212*100</f>
        <v>0.340982813707199</v>
      </c>
      <c r="F50" s="22">
        <f>('回帰TMR'!F212-'TMR(基本ﾃﾞｰﾀ)'!F212)/'TMR(基本ﾃﾞｰﾀ)'!F212*100</f>
        <v>0.4618630757123057</v>
      </c>
      <c r="G50" s="22">
        <f>('回帰TMR'!G212-'TMR(基本ﾃﾞｰﾀ)'!G212)/'TMR(基本ﾃﾞｰﾀ)'!G212*100</f>
        <v>0.35959973680158425</v>
      </c>
      <c r="H50" s="22">
        <f>('回帰TMR'!H212-'TMR(基本ﾃﾞｰﾀ)'!H212)/'TMR(基本ﾃﾞｰﾀ)'!H212*100</f>
        <v>0.13418035434034692</v>
      </c>
      <c r="I50" s="22">
        <f>('回帰TMR'!I212-'TMR(基本ﾃﾞｰﾀ)'!I212)/'TMR(基本ﾃﾞｰﾀ)'!I212*100</f>
        <v>0.2883181930821562</v>
      </c>
      <c r="J50" s="22">
        <f>('回帰TMR'!J212-'TMR(基本ﾃﾞｰﾀ)'!J212)/'TMR(基本ﾃﾞｰﾀ)'!J212*100</f>
        <v>0.14399881072011644</v>
      </c>
      <c r="K50" s="22">
        <f>('回帰TMR'!K212-'TMR(基本ﾃﾞｰﾀ)'!K212)/'TMR(基本ﾃﾞｰﾀ)'!K212*100</f>
        <v>-0.37664453566495143</v>
      </c>
      <c r="L50" s="22">
        <f>('回帰TMR'!L212-'TMR(基本ﾃﾞｰﾀ)'!L212)/'TMR(基本ﾃﾞｰﾀ)'!L212*100</f>
        <v>-0.35167722962876535</v>
      </c>
      <c r="M50" s="22">
        <f>('回帰TMR'!M212-'TMR(基本ﾃﾞｰﾀ)'!M212)/'TMR(基本ﾃﾞｰﾀ)'!M212*100</f>
        <v>-0.032596461934905736</v>
      </c>
    </row>
    <row r="51" spans="2:13" ht="14.25">
      <c r="B51" s="52">
        <v>23</v>
      </c>
      <c r="C51" s="22">
        <f>('回帰TMR'!C217-'TMR(基本ﾃﾞｰﾀ)'!C217)/'TMR(基本ﾃﾞｰﾀ)'!C217*100</f>
        <v>0.1386572866660317</v>
      </c>
      <c r="D51" s="22">
        <f>('回帰TMR'!D217-'TMR(基本ﾃﾞｰﾀ)'!D217)/'TMR(基本ﾃﾞｰﾀ)'!D217*100</f>
        <v>0.22531457945545852</v>
      </c>
      <c r="E51" s="22">
        <f>('回帰TMR'!E217-'TMR(基本ﾃﾞｰﾀ)'!E217)/'TMR(基本ﾃﾞｰﾀ)'!E217*100</f>
        <v>-0.11474500172970348</v>
      </c>
      <c r="F51" s="22">
        <f>('回帰TMR'!F217-'TMR(基本ﾃﾞｰﾀ)'!F217)/'TMR(基本ﾃﾞｰﾀ)'!F217*100</f>
        <v>-0.15872793747999395</v>
      </c>
      <c r="G51" s="22">
        <f>('回帰TMR'!G217-'TMR(基本ﾃﾞｰﾀ)'!G217)/'TMR(基本ﾃﾞｰﾀ)'!G217*100</f>
        <v>-0.051704341114045003</v>
      </c>
      <c r="H51" s="22">
        <f>('回帰TMR'!H217-'TMR(基本ﾃﾞｰﾀ)'!H217)/'TMR(基本ﾃﾞｰﾀ)'!H217*100</f>
        <v>-0.44158929385348644</v>
      </c>
      <c r="I51" s="22">
        <f>('回帰TMR'!I217-'TMR(基本ﾃﾞｰﾀ)'!I217)/'TMR(基本ﾃﾞｰﾀ)'!I217*100</f>
        <v>0.22576945603140197</v>
      </c>
      <c r="J51" s="22">
        <f>('回帰TMR'!J217-'TMR(基本ﾃﾞｰﾀ)'!J217)/'TMR(基本ﾃﾞｰﾀ)'!J217*100</f>
        <v>0.262727783133956</v>
      </c>
      <c r="K51" s="22">
        <f>('回帰TMR'!K217-'TMR(基本ﾃﾞｰﾀ)'!K217)/'TMR(基本ﾃﾞｰﾀ)'!K217*100</f>
        <v>-0.22069849478847436</v>
      </c>
      <c r="L51" s="22">
        <f>('回帰TMR'!L217-'TMR(基本ﾃﾞｰﾀ)'!L217)/'TMR(基本ﾃﾞｰﾀ)'!L217*100</f>
        <v>-0.22365972108233712</v>
      </c>
      <c r="M51" s="22">
        <f>('回帰TMR'!M217-'TMR(基本ﾃﾞｰﾀ)'!M217)/'TMR(基本ﾃﾞｰﾀ)'!M217*100</f>
        <v>0.10132318313141066</v>
      </c>
    </row>
    <row r="52" spans="2:13" ht="14.25">
      <c r="B52" s="52">
        <v>23.5</v>
      </c>
      <c r="C52" s="22">
        <f>('回帰TMR'!C222-'TMR(基本ﾃﾞｰﾀ)'!C222)/'TMR(基本ﾃﾞｰﾀ)'!C222*100</f>
        <v>0.24797255040090146</v>
      </c>
      <c r="D52" s="22">
        <f>('回帰TMR'!D222-'TMR(基本ﾃﾞｰﾀ)'!D222)/'TMR(基本ﾃﾞｰﾀ)'!D222*100</f>
        <v>0.13422845341221415</v>
      </c>
      <c r="E52" s="22">
        <f>('回帰TMR'!E222-'TMR(基本ﾃﾞｰﾀ)'!E222)/'TMR(基本ﾃﾞｰﾀ)'!E222*100</f>
        <v>0.14072671557114083</v>
      </c>
      <c r="F52" s="22">
        <f>('回帰TMR'!F222-'TMR(基本ﾃﾞｰﾀ)'!F222)/'TMR(基本ﾃﾞｰﾀ)'!F222*100</f>
        <v>0.27373958664123804</v>
      </c>
      <c r="G52" s="22">
        <f>('回帰TMR'!G222-'TMR(基本ﾃﾞｰﾀ)'!G222)/'TMR(基本ﾃﾞｰﾀ)'!G222*100</f>
        <v>0.1476278345094719</v>
      </c>
      <c r="H52" s="22">
        <f>('回帰TMR'!H222-'TMR(基本ﾃﾞｰﾀ)'!H222)/'TMR(基本ﾃﾞｰﾀ)'!H222*100</f>
        <v>-0.2938871276787859</v>
      </c>
      <c r="I52" s="22">
        <f>('回帰TMR'!I222-'TMR(基本ﾃﾞｰﾀ)'!I222)/'TMR(基本ﾃﾞｰﾀ)'!I222*100</f>
        <v>0.3776475938080613</v>
      </c>
      <c r="J52" s="22">
        <f>('回帰TMR'!J222-'TMR(基本ﾃﾞｰﾀ)'!J222)/'TMR(基本ﾃﾞｰﾀ)'!J222*100</f>
        <v>0.4300609015369608</v>
      </c>
      <c r="K52" s="22">
        <f>('回帰TMR'!K222-'TMR(基本ﾃﾞｰﾀ)'!K222)/'TMR(基本ﾃﾞｰﾀ)'!K222*100</f>
        <v>-0.226585526792458</v>
      </c>
      <c r="L52" s="22">
        <f>('回帰TMR'!L222-'TMR(基本ﾃﾞｰﾀ)'!L222)/'TMR(基本ﾃﾞｰﾀ)'!L222*100</f>
        <v>-0.11376273344467684</v>
      </c>
      <c r="M52" s="22">
        <f>('回帰TMR'!M222-'TMR(基本ﾃﾞｰﾀ)'!M222)/'TMR(基本ﾃﾞｰﾀ)'!M222*100</f>
        <v>0.28089495864682146</v>
      </c>
    </row>
    <row r="53" spans="2:13" ht="14.25">
      <c r="B53" s="52">
        <v>24</v>
      </c>
      <c r="C53" s="22">
        <f>('回帰TMR'!C227-'TMR(基本ﾃﾞｰﾀ)'!C227)/'TMR(基本ﾃﾞｰﾀ)'!C227*100</f>
        <v>-0.24726319843985392</v>
      </c>
      <c r="D53" s="22">
        <f>('回帰TMR'!D227-'TMR(基本ﾃﾞｰﾀ)'!D227)/'TMR(基本ﾃﾞｰﾀ)'!D227*100</f>
        <v>-0.261446090457932</v>
      </c>
      <c r="E53" s="22">
        <f>('回帰TMR'!E227-'TMR(基本ﾃﾞｰﾀ)'!E227)/'TMR(基本ﾃﾞｰﾀ)'!E227*100</f>
        <v>-0.2870311435774173</v>
      </c>
      <c r="F53" s="22">
        <f>('回帰TMR'!F227-'TMR(基本ﾃﾞｰﾀ)'!F227)/'TMR(基本ﾃﾞｰﾀ)'!F227*100</f>
        <v>0.24426929075432854</v>
      </c>
      <c r="G53" s="22">
        <f>('回帰TMR'!G227-'TMR(基本ﾃﾞｰﾀ)'!G227)/'TMR(基本ﾃﾞｰﾀ)'!G227*100</f>
        <v>0.10227568226377874</v>
      </c>
      <c r="H53" s="22">
        <f>('回帰TMR'!H227-'TMR(基本ﾃﾞｰﾀ)'!H227)/'TMR(基本ﾃﾞｰﾀ)'!H227*100</f>
        <v>-0.3337309947164418</v>
      </c>
      <c r="I53" s="22">
        <f>('回帰TMR'!I227-'TMR(基本ﾃﾞｰﾀ)'!I227)/'TMR(基本ﾃﾞｰﾀ)'!I227*100</f>
        <v>0.4803820921635626</v>
      </c>
      <c r="J53" s="22">
        <f>('回帰TMR'!J227-'TMR(基本ﾃﾞｰﾀ)'!J227)/'TMR(基本ﾃﾞｰﾀ)'!J227*100</f>
        <v>0.19549760937937</v>
      </c>
      <c r="K53" s="22">
        <f>('回帰TMR'!K227-'TMR(基本ﾃﾞｰﾀ)'!K227)/'TMR(基本ﾃﾞｰﾀ)'!K227*100</f>
        <v>-0.0582915655060226</v>
      </c>
      <c r="L53" s="22">
        <f>('回帰TMR'!L227-'TMR(基本ﾃﾞｰﾀ)'!L227)/'TMR(基本ﾃﾞｰﾀ)'!L227*100</f>
        <v>-0.20002787128284524</v>
      </c>
      <c r="M53" s="22">
        <f>('回帰TMR'!M227-'TMR(基本ﾃﾞｰﾀ)'!M227)/'TMR(基本ﾃﾞｰﾀ)'!M227*100</f>
        <v>0.13837480995709026</v>
      </c>
    </row>
    <row r="54" spans="2:13" ht="14.25">
      <c r="B54" s="52">
        <v>24.5</v>
      </c>
      <c r="C54" s="22">
        <f>('回帰TMR'!C232-'TMR(基本ﾃﾞｰﾀ)'!C232)/'TMR(基本ﾃﾞｰﾀ)'!C232*100</f>
        <v>0.08722338720746525</v>
      </c>
      <c r="D54" s="22">
        <f>('回帰TMR'!D232-'TMR(基本ﾃﾞｰﾀ)'!D232)/'TMR(基本ﾃﾞｰﾀ)'!D232*100</f>
        <v>-0.3037794961796844</v>
      </c>
      <c r="E54" s="22">
        <f>('回帰TMR'!E232-'TMR(基本ﾃﾞｰﾀ)'!E232)/'TMR(基本ﾃﾞｰﾀ)'!E232*100</f>
        <v>-0.5452413392990682</v>
      </c>
      <c r="F54" s="22">
        <f>('回帰TMR'!F232-'TMR(基本ﾃﾞｰﾀ)'!F232)/'TMR(基本ﾃﾞｰﾀ)'!F232*100</f>
        <v>0.014415880237075119</v>
      </c>
      <c r="G54" s="22">
        <f>('回帰TMR'!G232-'TMR(基本ﾃﾞｰﾀ)'!G232)/'TMR(基本ﾃﾞｰﾀ)'!G232*100</f>
        <v>-0.14139024967568967</v>
      </c>
      <c r="H54" s="22">
        <f>('回帰TMR'!H232-'TMR(基本ﾃﾞｰﾀ)'!H232)/'TMR(基本ﾃﾞｰﾀ)'!H232*100</f>
        <v>-0.585296238726858</v>
      </c>
      <c r="I54" s="22">
        <f>('回帰TMR'!I232-'TMR(基本ﾃﾞｰﾀ)'!I232)/'TMR(基本ﾃﾞｰﾀ)'!I232*100</f>
        <v>0.06232759903288624</v>
      </c>
      <c r="J54" s="22">
        <f>('回帰TMR'!J232-'TMR(基本ﾃﾞｰﾀ)'!J232)/'TMR(基本ﾃﾞｰﾀ)'!J232*100</f>
        <v>-0.03157966363490233</v>
      </c>
      <c r="K54" s="22">
        <f>('回帰TMR'!K232-'TMR(基本ﾃﾞｰﾀ)'!K232)/'TMR(基本ﾃﾞｰﾀ)'!K232*100</f>
        <v>-0.05582372520979772</v>
      </c>
      <c r="L54" s="22">
        <f>('回帰TMR'!L232-'TMR(基本ﾃﾞｰﾀ)'!L232)/'TMR(基本ﾃﾞｰﾀ)'!L232*100</f>
        <v>-0.1630674315288921</v>
      </c>
      <c r="M54" s="22">
        <f>('回帰TMR'!M232-'TMR(基本ﾃﾞｰﾀ)'!M232)/'TMR(基本ﾃﾞｰﾀ)'!M232*100</f>
        <v>0.052880052833742794</v>
      </c>
    </row>
    <row r="55" spans="2:13" ht="14.25">
      <c r="B55" s="52">
        <v>25</v>
      </c>
      <c r="C55" s="22">
        <f>('回帰TMR'!C237-'TMR(基本ﾃﾞｰﾀ)'!C237)/'TMR(基本ﾃﾞｰﾀ)'!C237*100</f>
        <v>-0.3247099427001248</v>
      </c>
      <c r="D55" s="22">
        <f>('回帰TMR'!D237-'TMR(基本ﾃﾞｰﾀ)'!D237)/'TMR(基本ﾃﾞｰﾀ)'!D237*100</f>
        <v>-0.38742872361546765</v>
      </c>
      <c r="E55" s="22">
        <f>('回帰TMR'!E237-'TMR(基本ﾃﾞｰﾀ)'!E237)/'TMR(基本ﾃﾞｰﾀ)'!E237*100</f>
        <v>-0.2545048621690568</v>
      </c>
      <c r="F55" s="22">
        <f>('回帰TMR'!F237-'TMR(基本ﾃﾞｰﾀ)'!F237)/'TMR(基本ﾃﾞｰﾀ)'!F237*100</f>
        <v>-0.15310013937581218</v>
      </c>
      <c r="G55" s="22">
        <f>('回帰TMR'!G237-'TMR(基本ﾃﾞｰﾀ)'!G237)/'TMR(基本ﾃﾞｰﾀ)'!G237*100</f>
        <v>-0.10417282892043699</v>
      </c>
      <c r="H55" s="22">
        <f>('回帰TMR'!H237-'TMR(基本ﾃﾞｰﾀ)'!H237)/'TMR(基本ﾃﾞｰﾀ)'!H237*100</f>
        <v>-0.2629203258113736</v>
      </c>
      <c r="I55" s="22">
        <f>('回帰TMR'!I237-'TMR(基本ﾃﾞｰﾀ)'!I237)/'TMR(基本ﾃﾞｰﾀ)'!I237*100</f>
        <v>0.10850230761054303</v>
      </c>
      <c r="J55" s="22">
        <f>('回帰TMR'!J237-'TMR(基本ﾃﾞｰﾀ)'!J237)/'TMR(基本ﾃﾞｰﾀ)'!J237*100</f>
        <v>0.0235852872857545</v>
      </c>
      <c r="K55" s="22">
        <f>('回帰TMR'!K237-'TMR(基本ﾃﾞｰﾀ)'!K237)/'TMR(基本ﾃﾞｰﾀ)'!K237*100</f>
        <v>0.0433034824064684</v>
      </c>
      <c r="L55" s="22">
        <f>('回帰TMR'!L237-'TMR(基本ﾃﾞｰﾀ)'!L237)/'TMR(基本ﾃﾞｰﾀ)'!L237*100</f>
        <v>-0.07986934319802357</v>
      </c>
      <c r="M55" s="22">
        <f>('回帰TMR'!M237-'TMR(基本ﾃﾞｰﾀ)'!M237)/'TMR(基本ﾃﾞｰﾀ)'!M237*100</f>
        <v>0.1263429766179921</v>
      </c>
    </row>
    <row r="56" spans="2:13" ht="14.25">
      <c r="B56" s="52">
        <v>25.5</v>
      </c>
      <c r="C56" s="22">
        <f>('回帰TMR'!C242-'TMR(基本ﾃﾞｰﾀ)'!C242)/'TMR(基本ﾃﾞｰﾀ)'!C242*100</f>
        <v>-0.29714001810941315</v>
      </c>
      <c r="D56" s="22">
        <f>('回帰TMR'!D242-'TMR(基本ﾃﾞｰﾀ)'!D242)/'TMR(基本ﾃﾞｰﾀ)'!D242*100</f>
        <v>-0.2633293582026746</v>
      </c>
      <c r="E56" s="22">
        <f>('回帰TMR'!E242-'TMR(基本ﾃﾞｰﾀ)'!E242)/'TMR(基本ﾃﾞｰﾀ)'!E242*100</f>
        <v>-0.36457155411663955</v>
      </c>
      <c r="F56" s="22">
        <f>('回帰TMR'!F242-'TMR(基本ﾃﾞｰﾀ)'!F242)/'TMR(基本ﾃﾞｰﾀ)'!F242*100</f>
        <v>-0.26936457163950556</v>
      </c>
      <c r="G56" s="22">
        <f>('回帰TMR'!G242-'TMR(基本ﾃﾞｰﾀ)'!G242)/'TMR(基本ﾃﾞｰﾀ)'!G242*100</f>
        <v>-0.014168618167251007</v>
      </c>
      <c r="H56" s="22">
        <f>('回帰TMR'!H242-'TMR(基本ﾃﾞｰﾀ)'!H242)/'TMR(基本ﾃﾞｰﾀ)'!H242*100</f>
        <v>-0.6545608053658665</v>
      </c>
      <c r="I56" s="22">
        <f>('回帰TMR'!I242-'TMR(基本ﾃﾞｰﾀ)'!I242)/'TMR(基本ﾃﾞｰﾀ)'!I242*100</f>
        <v>0.2834855684069869</v>
      </c>
      <c r="J56" s="22">
        <f>('回帰TMR'!J242-'TMR(基本ﾃﾞｰﾀ)'!J242)/'TMR(基本ﾃﾞｰﾀ)'!J242*100</f>
        <v>0.4105489135791373</v>
      </c>
      <c r="K56" s="22">
        <f>('回帰TMR'!K242-'TMR(基本ﾃﾞｰﾀ)'!K242)/'TMR(基本ﾃﾞｰﾀ)'!K242*100</f>
        <v>0.021928266928269817</v>
      </c>
      <c r="L56" s="22">
        <f>('回帰TMR'!L242-'TMR(基本ﾃﾞｰﾀ)'!L242)/'TMR(基本ﾃﾞｰﾀ)'!L242*100</f>
        <v>-0.19977511589285044</v>
      </c>
      <c r="M56" s="22">
        <f>('回帰TMR'!M242-'TMR(基本ﾃﾞｰﾀ)'!M242)/'TMR(基本ﾃﾞｰﾀ)'!M242*100</f>
        <v>-0.000763016620497492</v>
      </c>
    </row>
    <row r="57" spans="2:13" ht="14.25">
      <c r="B57" s="52">
        <v>26</v>
      </c>
      <c r="C57" s="22">
        <f>('回帰TMR'!C247-'TMR(基本ﾃﾞｰﾀ)'!C247)/'TMR(基本ﾃﾞｰﾀ)'!C247*100</f>
        <v>-0.007835536193786624</v>
      </c>
      <c r="D57" s="22">
        <f>('回帰TMR'!D247-'TMR(基本ﾃﾞｰﾀ)'!D247)/'TMR(基本ﾃﾞｰﾀ)'!D247*100</f>
        <v>-0.42572617483236636</v>
      </c>
      <c r="E57" s="22">
        <f>('回帰TMR'!E247-'TMR(基本ﾃﾞｰﾀ)'!E247)/'TMR(基本ﾃﾞｰﾀ)'!E247*100</f>
        <v>-0.3668592238443704</v>
      </c>
      <c r="F57" s="22">
        <f>('回帰TMR'!F247-'TMR(基本ﾃﾞｰﾀ)'!F247)/'TMR(基本ﾃﾞｰﾀ)'!F247*100</f>
        <v>-0.30577154469454565</v>
      </c>
      <c r="G57" s="22">
        <f>('回帰TMR'!G247-'TMR(基本ﾃﾞｰﾀ)'!G247)/'TMR(基本ﾃﾞｰﾀ)'!G247*100</f>
        <v>-0.30609024486960296</v>
      </c>
      <c r="H57" s="22">
        <f>('回帰TMR'!H247-'TMR(基本ﾃﾞｰﾀ)'!H247)/'TMR(基本ﾃﾞｰﾀ)'!H247*100</f>
        <v>-0.47006970588641506</v>
      </c>
      <c r="I57" s="22">
        <f>('回帰TMR'!I247-'TMR(基本ﾃﾞｰﾀ)'!I247)/'TMR(基本ﾃﾞｰﾀ)'!I247*100</f>
        <v>-0.07693074258991284</v>
      </c>
      <c r="J57" s="22">
        <f>('回帰TMR'!J247-'TMR(基本ﾃﾞｰﾀ)'!J247)/'TMR(基本ﾃﾞｰﾀ)'!J247*100</f>
        <v>0.06355115794598058</v>
      </c>
      <c r="K57" s="22">
        <f>('回帰TMR'!K247-'TMR(基本ﾃﾞｰﾀ)'!K247)/'TMR(基本ﾃﾞｰﾀ)'!K247*100</f>
        <v>-0.2964537559519133</v>
      </c>
      <c r="L57" s="22">
        <f>('回帰TMR'!L247-'TMR(基本ﾃﾞｰﾀ)'!L247)/'TMR(基本ﾃﾞｰﾀ)'!L247*100</f>
        <v>-0.24053461804347298</v>
      </c>
      <c r="M57" s="22">
        <f>('回帰TMR'!M247-'TMR(基本ﾃﾞｰﾀ)'!M247)/'TMR(基本ﾃﾞｰﾀ)'!M247*100</f>
        <v>0.08777874518711097</v>
      </c>
    </row>
    <row r="58" spans="2:13" ht="14.25">
      <c r="B58" s="52">
        <v>26.5</v>
      </c>
      <c r="C58" s="22">
        <f>('回帰TMR'!C252-'TMR(基本ﾃﾞｰﾀ)'!C252)/'TMR(基本ﾃﾞｰﾀ)'!C252*100</f>
        <v>-0.03617559051177807</v>
      </c>
      <c r="D58" s="22">
        <f>('回帰TMR'!D252-'TMR(基本ﾃﾞｰﾀ)'!D252)/'TMR(基本ﾃﾞｰﾀ)'!D252*100</f>
        <v>-0.08131635527590637</v>
      </c>
      <c r="E58" s="22">
        <f>('回帰TMR'!E252-'TMR(基本ﾃﾞｰﾀ)'!E252)/'TMR(基本ﾃﾞｰﾀ)'!E252*100</f>
        <v>-0.32777401936298844</v>
      </c>
      <c r="F58" s="22">
        <f>('回帰TMR'!F252-'TMR(基本ﾃﾞｰﾀ)'!F252)/'TMR(基本ﾃﾞｰﾀ)'!F252*100</f>
        <v>-0.528697325057673</v>
      </c>
      <c r="G58" s="22">
        <f>('回帰TMR'!G252-'TMR(基本ﾃﾞｰﾀ)'!G252)/'TMR(基本ﾃﾞｰﾀ)'!G252*100</f>
        <v>-0.15178759159242594</v>
      </c>
      <c r="H58" s="22">
        <f>('回帰TMR'!H252-'TMR(基本ﾃﾞｰﾀ)'!H252)/'TMR(基本ﾃﾞｰﾀ)'!H252*100</f>
        <v>-0.7148868431287637</v>
      </c>
      <c r="I58" s="22">
        <f>('回帰TMR'!I252-'TMR(基本ﾃﾞｰﾀ)'!I252)/'TMR(基本ﾃﾞｰﾀ)'!I252*100</f>
        <v>0.11094003212694621</v>
      </c>
      <c r="J58" s="22">
        <f>('回帰TMR'!J252-'TMR(基本ﾃﾞｰﾀ)'!J252)/'TMR(基本ﾃﾞｰﾀ)'!J252*100</f>
        <v>0.04894264467501903</v>
      </c>
      <c r="K58" s="22">
        <f>('回帰TMR'!K252-'TMR(基本ﾃﾞｰﾀ)'!K252)/'TMR(基本ﾃﾞｰﾀ)'!K252*100</f>
        <v>-0.1355725721874691</v>
      </c>
      <c r="L58" s="22">
        <f>('回帰TMR'!L252-'TMR(基本ﾃﾞｰﾀ)'!L252)/'TMR(基本ﾃﾞｰﾀ)'!L252*100</f>
        <v>-0.1632887933714265</v>
      </c>
      <c r="M58" s="22">
        <f>('回帰TMR'!M252-'TMR(基本ﾃﾞｰﾀ)'!M252)/'TMR(基本ﾃﾞｰﾀ)'!M252*100</f>
        <v>0.059818109229166305</v>
      </c>
    </row>
    <row r="59" spans="2:13" ht="14.25">
      <c r="B59" s="52">
        <v>27</v>
      </c>
      <c r="C59" s="22">
        <f>('回帰TMR'!C257-'TMR(基本ﾃﾞｰﾀ)'!C257)/'TMR(基本ﾃﾞｰﾀ)'!C257*100</f>
        <v>0.3248313703212323</v>
      </c>
      <c r="D59" s="22">
        <f>('回帰TMR'!D257-'TMR(基本ﾃﾞｰﾀ)'!D257)/'TMR(基本ﾃﾞｰﾀ)'!D257*100</f>
        <v>0.06374791074477926</v>
      </c>
      <c r="E59" s="22">
        <f>('回帰TMR'!E257-'TMR(基本ﾃﾞｰﾀ)'!E257)/'TMR(基本ﾃﾞｰﾀ)'!E257*100</f>
        <v>-0.3581726062493475</v>
      </c>
      <c r="F59" s="22">
        <f>('回帰TMR'!F257-'TMR(基本ﾃﾞｰﾀ)'!F257)/'TMR(基本ﾃﾞｰﾀ)'!F257*100</f>
        <v>-0.1098252962342344</v>
      </c>
      <c r="G59" s="22">
        <f>('回帰TMR'!G257-'TMR(基本ﾃﾞｰﾀ)'!G257)/'TMR(基本ﾃﾞｰﾀ)'!G257*100</f>
        <v>0.022105594262511356</v>
      </c>
      <c r="H59" s="22">
        <f>('回帰TMR'!H257-'TMR(基本ﾃﾞｰﾀ)'!H257)/'TMR(基本ﾃﾞｰﾀ)'!H257*100</f>
        <v>-0.6384134124267314</v>
      </c>
      <c r="I59" s="22">
        <f>('回帰TMR'!I257-'TMR(基本ﾃﾞｰﾀ)'!I257)/'TMR(基本ﾃﾞｰﾀ)'!I257*100</f>
        <v>0.12783110175311357</v>
      </c>
      <c r="J59" s="22">
        <f>('回帰TMR'!J257-'TMR(基本ﾃﾞｰﾀ)'!J257)/'TMR(基本ﾃﾞｰﾀ)'!J257*100</f>
        <v>0.05463066123143562</v>
      </c>
      <c r="K59" s="22">
        <f>('回帰TMR'!K257-'TMR(基本ﾃﾞｰﾀ)'!K257)/'TMR(基本ﾃﾞｰﾀ)'!K257*100</f>
        <v>0.0833916165246306</v>
      </c>
      <c r="L59" s="22">
        <f>('回帰TMR'!L257-'TMR(基本ﾃﾞｰﾀ)'!L257)/'TMR(基本ﾃﾞｰﾀ)'!L257*100</f>
        <v>-0.03130028910409465</v>
      </c>
      <c r="M59" s="22">
        <f>('回帰TMR'!M257-'TMR(基本ﾃﾞｰﾀ)'!M257)/'TMR(基本ﾃﾞｰﾀ)'!M257*100</f>
        <v>0.06902574159104893</v>
      </c>
    </row>
    <row r="60" spans="2:13" ht="14.25">
      <c r="B60" s="52">
        <v>27.5</v>
      </c>
      <c r="C60" s="22">
        <f>('回帰TMR'!C262-'TMR(基本ﾃﾞｰﾀ)'!C262)/'TMR(基本ﾃﾞｰﾀ)'!C262*100</f>
        <v>-0.14511843232404392</v>
      </c>
      <c r="D60" s="22">
        <f>('回帰TMR'!D262-'TMR(基本ﾃﾞｰﾀ)'!D262)/'TMR(基本ﾃﾞｰﾀ)'!D262*100</f>
        <v>0.18779432268105736</v>
      </c>
      <c r="E60" s="22">
        <f>('回帰TMR'!E262-'TMR(基本ﾃﾞｰﾀ)'!E262)/'TMR(基本ﾃﾞｰﾀ)'!E262*100</f>
        <v>0.2486471060458603</v>
      </c>
      <c r="F60" s="22">
        <f>('回帰TMR'!F262-'TMR(基本ﾃﾞｰﾀ)'!F262)/'TMR(基本ﾃﾞｰﾀ)'!F262*100</f>
        <v>0.17310665188401056</v>
      </c>
      <c r="G60" s="22">
        <f>('回帰TMR'!G262-'TMR(基本ﾃﾞｰﾀ)'!G262)/'TMR(基本ﾃﾞｰﾀ)'!G262*100</f>
        <v>0.022527419582184603</v>
      </c>
      <c r="H60" s="22">
        <f>('回帰TMR'!H262-'TMR(基本ﾃﾞｰﾀ)'!H262)/'TMR(基本ﾃﾞｰﾀ)'!H262*100</f>
        <v>-0.25671698508489565</v>
      </c>
      <c r="I60" s="22">
        <f>('回帰TMR'!I262-'TMR(基本ﾃﾞｰﾀ)'!I262)/'TMR(基本ﾃﾞｰﾀ)'!I262*100</f>
        <v>-0.03075007871082363</v>
      </c>
      <c r="J60" s="22">
        <f>('回帰TMR'!J262-'TMR(基本ﾃﾞｰﾀ)'!J262)/'TMR(基本ﾃﾞｰﾀ)'!J262*100</f>
        <v>0.12055701531635363</v>
      </c>
      <c r="K60" s="22">
        <f>('回帰TMR'!K262-'TMR(基本ﾃﾞｰﾀ)'!K262)/'TMR(基本ﾃﾞｰﾀ)'!K262*100</f>
        <v>-0.03357429529153295</v>
      </c>
      <c r="L60" s="22">
        <f>('回帰TMR'!L262-'TMR(基本ﾃﾞｰﾀ)'!L262)/'TMR(基本ﾃﾞｰﾀ)'!L262*100</f>
        <v>-0.10718393430088567</v>
      </c>
      <c r="M60" s="22">
        <f>('回帰TMR'!M262-'TMR(基本ﾃﾞｰﾀ)'!M262)/'TMR(基本ﾃﾞｰﾀ)'!M262*100</f>
        <v>0.2252250206435593</v>
      </c>
    </row>
    <row r="61" spans="2:13" ht="14.25">
      <c r="B61" s="52">
        <v>28</v>
      </c>
      <c r="C61" s="22">
        <f>('回帰TMR'!C267-'TMR(基本ﾃﾞｰﾀ)'!C267)/'TMR(基本ﾃﾞｰﾀ)'!C267*100</f>
        <v>0.20059186155720624</v>
      </c>
      <c r="D61" s="22">
        <f>('回帰TMR'!D267-'TMR(基本ﾃﾞｰﾀ)'!D267)/'TMR(基本ﾃﾞｰﾀ)'!D267*100</f>
        <v>0.1968980896527791</v>
      </c>
      <c r="E61" s="22">
        <f>('回帰TMR'!E267-'TMR(基本ﾃﾞｰﾀ)'!E267)/'TMR(基本ﾃﾞｰﾀ)'!E267*100</f>
        <v>-0.13735121292792074</v>
      </c>
      <c r="F61" s="22">
        <f>('回帰TMR'!F267-'TMR(基本ﾃﾞｰﾀ)'!F267)/'TMR(基本ﾃﾞｰﾀ)'!F267*100</f>
        <v>0.49201926692807846</v>
      </c>
      <c r="G61" s="22">
        <f>('回帰TMR'!G267-'TMR(基本ﾃﾞｰﾀ)'!G267)/'TMR(基本ﾃﾞｰﾀ)'!G267*100</f>
        <v>0.34480499310491586</v>
      </c>
      <c r="H61" s="22">
        <f>('回帰TMR'!H267-'TMR(基本ﾃﾞｰﾀ)'!H267)/'TMR(基本ﾃﾞｰﾀ)'!H267*100</f>
        <v>-0.26135975330787403</v>
      </c>
      <c r="I61" s="22">
        <f>('回帰TMR'!I267-'TMR(基本ﾃﾞｰﾀ)'!I267)/'TMR(基本ﾃﾞｰﾀ)'!I267*100</f>
        <v>0.11270974357895196</v>
      </c>
      <c r="J61" s="22">
        <f>('回帰TMR'!J267-'TMR(基本ﾃﾞｰﾀ)'!J267)/'TMR(基本ﾃﾞｰﾀ)'!J267*100</f>
        <v>0.2520328636206005</v>
      </c>
      <c r="K61" s="22">
        <f>('回帰TMR'!K267-'TMR(基本ﾃﾞｰﾀ)'!K267)/'TMR(基本ﾃﾞｰﾀ)'!K267*100</f>
        <v>0.08718106270834011</v>
      </c>
      <c r="L61" s="22">
        <f>('回帰TMR'!L267-'TMR(基本ﾃﾞｰﾀ)'!L267)/'TMR(基本ﾃﾞｰﾀ)'!L267*100</f>
        <v>-0.10950756131723494</v>
      </c>
      <c r="M61" s="22">
        <f>('回帰TMR'!M267-'TMR(基本ﾃﾞｰﾀ)'!M267)/'TMR(基本ﾃﾞｰﾀ)'!M267*100</f>
        <v>0.07247845445705943</v>
      </c>
    </row>
    <row r="62" spans="2:13" ht="14.25">
      <c r="B62" s="52">
        <v>28.5</v>
      </c>
      <c r="C62" s="22">
        <f>('回帰TMR'!C272-'TMR(基本ﾃﾞｰﾀ)'!C272)/'TMR(基本ﾃﾞｰﾀ)'!C272*100</f>
        <v>0.7565791324852555</v>
      </c>
      <c r="D62" s="22">
        <f>('回帰TMR'!D272-'TMR(基本ﾃﾞｰﾀ)'!D272)/'TMR(基本ﾃﾞｰﾀ)'!D272*100</f>
        <v>0.6239035662804265</v>
      </c>
      <c r="E62" s="22">
        <f>('回帰TMR'!E272-'TMR(基本ﾃﾞｰﾀ)'!E272)/'TMR(基本ﾃﾞｰﾀ)'!E272*100</f>
        <v>0.06834224612711329</v>
      </c>
      <c r="F62" s="22">
        <f>('回帰TMR'!F272-'TMR(基本ﾃﾞｰﾀ)'!F272)/'TMR(基本ﾃﾞｰﾀ)'!F272*100</f>
        <v>0.1114808889451847</v>
      </c>
      <c r="G62" s="22">
        <f>('回帰TMR'!G272-'TMR(基本ﾃﾞｰﾀ)'!G272)/'TMR(基本ﾃﾞｰﾀ)'!G272*100</f>
        <v>0.4716459964705653</v>
      </c>
      <c r="H62" s="22">
        <f>('回帰TMR'!H272-'TMR(基本ﾃﾞｰﾀ)'!H272)/'TMR(基本ﾃﾞｰﾀ)'!H272*100</f>
        <v>-0.17969300619423018</v>
      </c>
      <c r="I62" s="22">
        <f>('回帰TMR'!I272-'TMR(基本ﾃﾞｰﾀ)'!I272)/'TMR(基本ﾃﾞｰﾀ)'!I272*100</f>
        <v>0.06860194156955775</v>
      </c>
      <c r="J62" s="22">
        <f>('回帰TMR'!J272-'TMR(基本ﾃﾞｰﾀ)'!J272)/'TMR(基本ﾃﾞｰﾀ)'!J272*100</f>
        <v>0.41690449902916893</v>
      </c>
      <c r="K62" s="22">
        <f>('回帰TMR'!K272-'TMR(基本ﾃﾞｰﾀ)'!K272)/'TMR(基本ﾃﾞｰﾀ)'!K272*100</f>
        <v>0.27258575808985724</v>
      </c>
      <c r="L62" s="22">
        <f>('回帰TMR'!L272-'TMR(基本ﾃﾞｰﾀ)'!L272)/'TMR(基本ﾃﾞｰﾀ)'!L272*100</f>
        <v>0.058502962874552</v>
      </c>
      <c r="M62" s="22">
        <f>('回帰TMR'!M272-'TMR(基本ﾃﾞｰﾀ)'!M272)/'TMR(基本ﾃﾞｰﾀ)'!M272*100</f>
        <v>0.3260140160132162</v>
      </c>
    </row>
    <row r="63" spans="2:13" ht="14.25">
      <c r="B63" s="52">
        <v>29</v>
      </c>
      <c r="C63" s="22">
        <f>('回帰TMR'!C277-'TMR(基本ﾃﾞｰﾀ)'!C277)/'TMR(基本ﾃﾞｰﾀ)'!C277*100</f>
        <v>1.9233461859015544</v>
      </c>
      <c r="D63" s="22">
        <f>('回帰TMR'!D277-'TMR(基本ﾃﾞｰﾀ)'!D277)/'TMR(基本ﾃﾞｰﾀ)'!D277*100</f>
        <v>1.4017233176467108</v>
      </c>
      <c r="E63" s="22">
        <f>('回帰TMR'!E277-'TMR(基本ﾃﾞｰﾀ)'!E277)/'TMR(基本ﾃﾞｰﾀ)'!E277*100</f>
        <v>0.9162045406692739</v>
      </c>
      <c r="F63" s="22">
        <f>('回帰TMR'!F277-'TMR(基本ﾃﾞｰﾀ)'!F277)/'TMR(基本ﾃﾞｰﾀ)'!F277*100</f>
        <v>0.8188489276172097</v>
      </c>
      <c r="G63" s="22">
        <f>('回帰TMR'!G277-'TMR(基本ﾃﾞｰﾀ)'!G277)/'TMR(基本ﾃﾞｰﾀ)'!G277*100</f>
        <v>0.6187299701420035</v>
      </c>
      <c r="H63" s="22">
        <f>('回帰TMR'!H277-'TMR(基本ﾃﾞｰﾀ)'!H277)/'TMR(基本ﾃﾞｰﾀ)'!H277*100</f>
        <v>0.1868539081981287</v>
      </c>
      <c r="I63" s="22">
        <f>('回帰TMR'!I277-'TMR(基本ﾃﾞｰﾀ)'!I277)/'TMR(基本ﾃﾞｰﾀ)'!I277*100</f>
        <v>0.051972229827672994</v>
      </c>
      <c r="J63" s="22">
        <f>('回帰TMR'!J277-'TMR(基本ﾃﾞｰﾀ)'!J277)/'TMR(基本ﾃﾞｰﾀ)'!J277*100</f>
        <v>0.09655606095339171</v>
      </c>
      <c r="K63" s="22">
        <f>('回帰TMR'!K277-'TMR(基本ﾃﾞｰﾀ)'!K277)/'TMR(基本ﾃﾞｰﾀ)'!K277*100</f>
        <v>-0.07719932337312682</v>
      </c>
      <c r="L63" s="22">
        <f>('回帰TMR'!L277-'TMR(基本ﾃﾞｰﾀ)'!L277)/'TMR(基本ﾃﾞｰﾀ)'!L277*100</f>
        <v>-0.1491099924477661</v>
      </c>
      <c r="M63" s="22">
        <f>('回帰TMR'!M277-'TMR(基本ﾃﾞｰﾀ)'!M277)/'TMR(基本ﾃﾞｰﾀ)'!M277*100</f>
        <v>0.28953508799193467</v>
      </c>
    </row>
    <row r="64" spans="2:13" ht="14.25">
      <c r="B64" s="52">
        <v>29.5</v>
      </c>
      <c r="C64" s="22">
        <f>('回帰TMR'!C282-'TMR(基本ﾃﾞｰﾀ)'!C282)/'TMR(基本ﾃﾞｰﾀ)'!C282*100</f>
        <v>3.0875080229979037</v>
      </c>
      <c r="D64" s="22">
        <f>('回帰TMR'!D282-'TMR(基本ﾃﾞｰﾀ)'!D282)/'TMR(基本ﾃﾞｰﾀ)'!D282*100</f>
        <v>2.2230753513312997</v>
      </c>
      <c r="E64" s="22">
        <f>('回帰TMR'!E282-'TMR(基本ﾃﾞｰﾀ)'!E282)/'TMR(基本ﾃﾞｰﾀ)'!E282*100</f>
        <v>1.3042435942383952</v>
      </c>
      <c r="F64" s="22">
        <f>('回帰TMR'!F282-'TMR(基本ﾃﾞｰﾀ)'!F282)/'TMR(基本ﾃﾞｰﾀ)'!F282*100</f>
        <v>1.3385208680070009</v>
      </c>
      <c r="G64" s="22">
        <f>('回帰TMR'!G282-'TMR(基本ﾃﾞｰﾀ)'!G282)/'TMR(基本ﾃﾞｰﾀ)'!G282*100</f>
        <v>1.2587604193204345</v>
      </c>
      <c r="H64" s="22">
        <f>('回帰TMR'!H282-'TMR(基本ﾃﾞｰﾀ)'!H282)/'TMR(基本ﾃﾞｰﾀ)'!H282*100</f>
        <v>0.277495411060394</v>
      </c>
      <c r="I64" s="22">
        <f>('回帰TMR'!I282-'TMR(基本ﾃﾞｰﾀ)'!I282)/'TMR(基本ﾃﾞｰﾀ)'!I282*100</f>
        <v>0.15053756456628142</v>
      </c>
      <c r="J64" s="22">
        <f>('回帰TMR'!J282-'TMR(基本ﾃﾞｰﾀ)'!J282)/'TMR(基本ﾃﾞｰﾀ)'!J282*100</f>
        <v>0.11769584353041955</v>
      </c>
      <c r="K64" s="22">
        <f>('回帰TMR'!K282-'TMR(基本ﾃﾞｰﾀ)'!K282)/'TMR(基本ﾃﾞｰﾀ)'!K282*100</f>
        <v>-0.08214896489629783</v>
      </c>
      <c r="L64" s="22">
        <f>('回帰TMR'!L282-'TMR(基本ﾃﾞｰﾀ)'!L282)/'TMR(基本ﾃﾞｰﾀ)'!L282*100</f>
        <v>-0.1630151738636546</v>
      </c>
      <c r="M64" s="22">
        <f>('回帰TMR'!M282-'TMR(基本ﾃﾞｰﾀ)'!M282)/'TMR(基本ﾃﾞｰﾀ)'!M282*100</f>
        <v>0.30910880714261213</v>
      </c>
    </row>
  </sheetData>
  <printOptions/>
  <pageMargins left="0.75" right="0.75" top="1" bottom="1"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Q26"/>
  <sheetViews>
    <sheetView workbookViewId="0" topLeftCell="A1">
      <selection activeCell="M20" sqref="M20"/>
    </sheetView>
  </sheetViews>
  <sheetFormatPr defaultColWidth="8.796875" defaultRowHeight="15"/>
  <cols>
    <col min="1" max="1" width="16.3984375" style="0" customWidth="1"/>
    <col min="2" max="12" width="8.59765625" style="2" customWidth="1"/>
    <col min="13" max="16384" width="13" style="0" customWidth="1"/>
  </cols>
  <sheetData>
    <row r="1" ht="69" customHeight="1">
      <c r="A1" s="25" t="s">
        <v>18</v>
      </c>
    </row>
    <row r="2" spans="1:12" s="28" customFormat="1" ht="21" customHeight="1">
      <c r="A2" s="26" t="s">
        <v>19</v>
      </c>
      <c r="B2" s="27"/>
      <c r="C2" s="27"/>
      <c r="D2" s="27"/>
      <c r="E2" s="27"/>
      <c r="F2" s="27"/>
      <c r="G2" s="27"/>
      <c r="H2" s="27"/>
      <c r="I2" s="27"/>
      <c r="J2" s="27"/>
      <c r="K2" s="27"/>
      <c r="L2" s="27"/>
    </row>
    <row r="3" spans="1:12" s="28" customFormat="1" ht="21" customHeight="1">
      <c r="A3" s="26" t="s">
        <v>20</v>
      </c>
      <c r="B3" s="27"/>
      <c r="C3" s="27"/>
      <c r="D3" s="27"/>
      <c r="E3" s="27"/>
      <c r="F3" s="27"/>
      <c r="G3" s="27"/>
      <c r="H3" s="27"/>
      <c r="I3" s="27"/>
      <c r="J3" s="27"/>
      <c r="K3" s="27"/>
      <c r="L3" s="27"/>
    </row>
    <row r="4" spans="1:12" s="28" customFormat="1" ht="21" customHeight="1">
      <c r="A4" s="26" t="s">
        <v>21</v>
      </c>
      <c r="B4" s="27"/>
      <c r="C4" s="27"/>
      <c r="D4" s="27"/>
      <c r="E4" s="27"/>
      <c r="F4" s="27"/>
      <c r="G4" s="27"/>
      <c r="H4" s="27"/>
      <c r="I4" s="27"/>
      <c r="J4" s="27"/>
      <c r="K4" s="27"/>
      <c r="L4" s="27"/>
    </row>
    <row r="5" spans="1:12" s="28" customFormat="1" ht="21" customHeight="1">
      <c r="A5" s="26" t="s">
        <v>22</v>
      </c>
      <c r="B5" s="27"/>
      <c r="C5" s="27"/>
      <c r="D5" s="27"/>
      <c r="E5" s="27"/>
      <c r="F5" s="27"/>
      <c r="G5" s="27"/>
      <c r="H5" s="27"/>
      <c r="I5" s="27"/>
      <c r="J5" s="27"/>
      <c r="K5" s="27"/>
      <c r="L5" s="27"/>
    </row>
    <row r="6" spans="1:12" s="28" customFormat="1" ht="21" customHeight="1">
      <c r="A6" s="26" t="s">
        <v>23</v>
      </c>
      <c r="B6" s="27"/>
      <c r="C6" s="27"/>
      <c r="D6" s="27"/>
      <c r="E6" s="27"/>
      <c r="F6" s="27"/>
      <c r="G6" s="27"/>
      <c r="H6" s="27"/>
      <c r="I6" s="27"/>
      <c r="J6" s="27"/>
      <c r="K6" s="27"/>
      <c r="L6" s="27"/>
    </row>
    <row r="7" spans="1:12" s="28" customFormat="1" ht="18" customHeight="1">
      <c r="A7" s="26"/>
      <c r="B7" s="27"/>
      <c r="C7" s="27"/>
      <c r="D7" s="27"/>
      <c r="E7" s="27"/>
      <c r="F7" s="27"/>
      <c r="G7" s="27"/>
      <c r="H7" s="27"/>
      <c r="I7" s="27"/>
      <c r="J7" s="27"/>
      <c r="K7" s="27"/>
      <c r="L7" s="27"/>
    </row>
    <row r="8" spans="1:13" ht="18" customHeight="1">
      <c r="A8" s="21"/>
      <c r="B8" s="29"/>
      <c r="C8" s="29"/>
      <c r="D8" s="29"/>
      <c r="E8" s="353"/>
      <c r="F8" s="353"/>
      <c r="G8" s="29"/>
      <c r="H8" s="354"/>
      <c r="I8" s="354"/>
      <c r="J8" s="29"/>
      <c r="K8" s="29"/>
      <c r="L8" s="29"/>
      <c r="M8" s="21"/>
    </row>
    <row r="9" spans="1:13" s="32" customFormat="1" ht="18.75" customHeight="1">
      <c r="A9" s="30" t="s">
        <v>1</v>
      </c>
      <c r="B9" s="30">
        <v>4</v>
      </c>
      <c r="C9" s="30">
        <v>6</v>
      </c>
      <c r="D9" s="30">
        <v>8</v>
      </c>
      <c r="E9" s="30">
        <v>10</v>
      </c>
      <c r="F9" s="30">
        <v>12</v>
      </c>
      <c r="G9" s="30">
        <v>15</v>
      </c>
      <c r="H9" s="30">
        <v>20</v>
      </c>
      <c r="I9" s="30">
        <v>25</v>
      </c>
      <c r="J9" s="30">
        <v>30</v>
      </c>
      <c r="K9" s="30">
        <v>35</v>
      </c>
      <c r="L9" s="30">
        <v>40</v>
      </c>
      <c r="M9" s="31"/>
    </row>
    <row r="10" spans="1:13" s="35" customFormat="1" ht="18.75" customHeight="1">
      <c r="A10" s="33" t="s">
        <v>2</v>
      </c>
      <c r="B10" s="33">
        <f aca="true" t="shared" si="0" ref="B10:L10">B9*0.5611</f>
        <v>2.2444</v>
      </c>
      <c r="C10" s="33">
        <f t="shared" si="0"/>
        <v>3.3666</v>
      </c>
      <c r="D10" s="33">
        <f t="shared" si="0"/>
        <v>4.4888</v>
      </c>
      <c r="E10" s="33">
        <f t="shared" si="0"/>
        <v>5.611000000000001</v>
      </c>
      <c r="F10" s="33">
        <f t="shared" si="0"/>
        <v>6.7332</v>
      </c>
      <c r="G10" s="33">
        <f t="shared" si="0"/>
        <v>8.416500000000001</v>
      </c>
      <c r="H10" s="33">
        <f t="shared" si="0"/>
        <v>11.222000000000001</v>
      </c>
      <c r="I10" s="33">
        <f t="shared" si="0"/>
        <v>14.027500000000002</v>
      </c>
      <c r="J10" s="33">
        <f t="shared" si="0"/>
        <v>16.833000000000002</v>
      </c>
      <c r="K10" s="33">
        <f t="shared" si="0"/>
        <v>19.6385</v>
      </c>
      <c r="L10" s="33">
        <f t="shared" si="0"/>
        <v>22.444000000000003</v>
      </c>
      <c r="M10" s="34"/>
    </row>
    <row r="11" spans="1:13" ht="18.75" customHeight="1">
      <c r="A11" s="36" t="s">
        <v>24</v>
      </c>
      <c r="B11" s="37">
        <v>0.947</v>
      </c>
      <c r="C11" s="37">
        <v>0.9689393939393939</v>
      </c>
      <c r="D11" s="37">
        <v>0.9880000000000002</v>
      </c>
      <c r="E11" s="37">
        <v>1</v>
      </c>
      <c r="F11" s="37">
        <v>1.008</v>
      </c>
      <c r="G11" s="37">
        <v>1.0177</v>
      </c>
      <c r="H11" s="37">
        <v>1.025</v>
      </c>
      <c r="I11" s="37">
        <v>1.03</v>
      </c>
      <c r="J11" s="37">
        <v>1.032</v>
      </c>
      <c r="K11" s="37">
        <v>1.032</v>
      </c>
      <c r="L11" s="37">
        <v>1.032</v>
      </c>
      <c r="M11" s="21"/>
    </row>
    <row r="12" spans="1:13" ht="18.75" customHeight="1">
      <c r="A12" s="36" t="s">
        <v>25</v>
      </c>
      <c r="B12" s="38">
        <v>0.91</v>
      </c>
      <c r="C12" s="38">
        <v>0.95</v>
      </c>
      <c r="D12" s="38">
        <v>0.979</v>
      </c>
      <c r="E12" s="39">
        <v>1</v>
      </c>
      <c r="F12" s="38">
        <v>1.0172</v>
      </c>
      <c r="G12" s="38">
        <v>1.038</v>
      </c>
      <c r="H12" s="38">
        <v>1.06</v>
      </c>
      <c r="I12" s="38">
        <v>1.0743</v>
      </c>
      <c r="J12" s="38">
        <v>1.083</v>
      </c>
      <c r="K12" s="38">
        <v>1.0892857142857142</v>
      </c>
      <c r="L12" s="38">
        <v>1.0932539682539684</v>
      </c>
      <c r="M12" s="21"/>
    </row>
    <row r="13" spans="1:13" ht="18.75" customHeight="1">
      <c r="A13" s="36" t="s">
        <v>26</v>
      </c>
      <c r="B13" s="40">
        <f aca="true" t="shared" si="1" ref="B13:L13">B12/B11</f>
        <v>0.9609292502639917</v>
      </c>
      <c r="C13" s="40">
        <f t="shared" si="1"/>
        <v>0.980453479280688</v>
      </c>
      <c r="D13" s="40">
        <f t="shared" si="1"/>
        <v>0.9908906882591091</v>
      </c>
      <c r="E13" s="40">
        <f t="shared" si="1"/>
        <v>1</v>
      </c>
      <c r="F13" s="40">
        <f t="shared" si="1"/>
        <v>1.0091269841269843</v>
      </c>
      <c r="G13" s="40">
        <f t="shared" si="1"/>
        <v>1.0199469391765745</v>
      </c>
      <c r="H13" s="40">
        <f t="shared" si="1"/>
        <v>1.0341463414634149</v>
      </c>
      <c r="I13" s="40">
        <f t="shared" si="1"/>
        <v>1.043009708737864</v>
      </c>
      <c r="J13" s="40">
        <f t="shared" si="1"/>
        <v>1.0494186046511627</v>
      </c>
      <c r="K13" s="40">
        <f t="shared" si="1"/>
        <v>1.0555094130675524</v>
      </c>
      <c r="L13" s="40">
        <f t="shared" si="1"/>
        <v>1.0593546204011322</v>
      </c>
      <c r="M13" s="21"/>
    </row>
    <row r="14" spans="1:13" ht="18.75" customHeight="1">
      <c r="A14" s="20"/>
      <c r="B14" s="41"/>
      <c r="C14" s="41"/>
      <c r="D14" s="42"/>
      <c r="E14" s="42"/>
      <c r="F14" s="42"/>
      <c r="G14" s="43"/>
      <c r="H14" s="44"/>
      <c r="I14" s="44"/>
      <c r="J14" s="20"/>
      <c r="K14" s="20"/>
      <c r="L14" s="20"/>
      <c r="M14" s="21"/>
    </row>
    <row r="15" spans="1:13" ht="18.75" customHeight="1">
      <c r="A15" s="20"/>
      <c r="B15" s="41"/>
      <c r="C15" s="41"/>
      <c r="D15" s="42"/>
      <c r="E15" s="42"/>
      <c r="F15" s="42"/>
      <c r="G15" s="43"/>
      <c r="H15" s="44"/>
      <c r="I15" s="44"/>
      <c r="J15" s="20"/>
      <c r="K15" s="20"/>
      <c r="L15" s="20"/>
      <c r="M15" s="21"/>
    </row>
    <row r="16" spans="1:13" ht="18.75" customHeight="1">
      <c r="A16" s="30" t="s">
        <v>1</v>
      </c>
      <c r="B16" s="30">
        <v>4</v>
      </c>
      <c r="C16" s="30">
        <v>6</v>
      </c>
      <c r="D16" s="30">
        <v>8</v>
      </c>
      <c r="E16" s="30">
        <v>10</v>
      </c>
      <c r="F16" s="30">
        <v>12</v>
      </c>
      <c r="G16" s="30">
        <v>15</v>
      </c>
      <c r="H16" s="30">
        <v>20</v>
      </c>
      <c r="I16" s="30">
        <v>25</v>
      </c>
      <c r="J16" s="30">
        <v>30</v>
      </c>
      <c r="K16" s="30">
        <v>35</v>
      </c>
      <c r="L16" s="30">
        <v>40</v>
      </c>
      <c r="M16" s="21"/>
    </row>
    <row r="17" spans="1:13" ht="18.75" customHeight="1">
      <c r="A17" s="33" t="s">
        <v>2</v>
      </c>
      <c r="B17" s="33">
        <f aca="true" t="shared" si="2" ref="B17:L17">B16*0.5611</f>
        <v>2.2444</v>
      </c>
      <c r="C17" s="33">
        <f t="shared" si="2"/>
        <v>3.3666</v>
      </c>
      <c r="D17" s="33">
        <f t="shared" si="2"/>
        <v>4.4888</v>
      </c>
      <c r="E17" s="33">
        <f t="shared" si="2"/>
        <v>5.611000000000001</v>
      </c>
      <c r="F17" s="33">
        <f t="shared" si="2"/>
        <v>6.7332</v>
      </c>
      <c r="G17" s="33">
        <f t="shared" si="2"/>
        <v>8.416500000000001</v>
      </c>
      <c r="H17" s="33">
        <f t="shared" si="2"/>
        <v>11.222000000000001</v>
      </c>
      <c r="I17" s="33">
        <f t="shared" si="2"/>
        <v>14.027500000000002</v>
      </c>
      <c r="J17" s="33">
        <f t="shared" si="2"/>
        <v>16.833000000000002</v>
      </c>
      <c r="K17" s="33">
        <f t="shared" si="2"/>
        <v>19.6385</v>
      </c>
      <c r="L17" s="33">
        <f t="shared" si="2"/>
        <v>22.444000000000003</v>
      </c>
      <c r="M17" s="21"/>
    </row>
    <row r="18" spans="1:17" ht="18.75" customHeight="1">
      <c r="A18" s="20" t="s">
        <v>27</v>
      </c>
      <c r="B18" s="48">
        <f>-0.0000002189393*B16^4+0.00002450157*B16^3-0.00102714*B16^2+0.01958793*B16+0.8839039</f>
        <v>0.9473334320192</v>
      </c>
      <c r="C18" s="48">
        <f aca="true" t="shared" si="3" ref="C18:L18">-0.0000002189393*C16^4+0.00002450157*C16^3-0.00102714*C16^2+0.01958793*C16+0.8839039</f>
        <v>0.9694630337872</v>
      </c>
      <c r="D18" s="48">
        <f t="shared" si="3"/>
        <v>0.9865184084672</v>
      </c>
      <c r="E18" s="48">
        <f t="shared" si="3"/>
        <v>0.999381377</v>
      </c>
      <c r="F18" s="48">
        <f t="shared" si="3"/>
        <v>1.0088496876352</v>
      </c>
      <c r="G18" s="48">
        <f t="shared" si="3"/>
        <v>1.0182253466875</v>
      </c>
      <c r="H18" s="48">
        <f t="shared" si="3"/>
        <v>1.025788772</v>
      </c>
      <c r="I18" s="48">
        <f t="shared" si="3"/>
        <v>1.0289535171875</v>
      </c>
      <c r="J18" s="48">
        <f t="shared" si="3"/>
        <v>1.031317357</v>
      </c>
      <c r="K18" s="48">
        <f t="shared" si="3"/>
        <v>1.0331939766875</v>
      </c>
      <c r="L18" s="48">
        <f t="shared" si="3"/>
        <v>1.031612972</v>
      </c>
      <c r="M18" s="49" t="s">
        <v>141</v>
      </c>
      <c r="Q18" s="21" t="s">
        <v>15</v>
      </c>
    </row>
    <row r="19" spans="1:17" ht="18.75" customHeight="1">
      <c r="A19" s="20" t="s">
        <v>28</v>
      </c>
      <c r="B19" s="48">
        <f>-0.0000002787164*B16^4+0.00003190552*B16^3-0.001402054*B16^2+0.02987265*B16+0.812749</f>
        <v>0.9117773378816001</v>
      </c>
      <c r="C19" s="48">
        <f aca="true" t="shared" si="4" ref="C19:L19">-0.0000002787164*C16^4+0.00003190552*C16^3-0.001402054*C16^2+0.02987265*C16+0.812749</f>
        <v>0.9480413318656</v>
      </c>
      <c r="D19" s="48">
        <f t="shared" si="4"/>
        <v>0.9771927478656001</v>
      </c>
      <c r="E19" s="48">
        <f t="shared" si="4"/>
        <v>1.000388456</v>
      </c>
      <c r="F19" s="48">
        <f t="shared" si="4"/>
        <v>1.0186782992896002</v>
      </c>
      <c r="G19" s="48">
        <f t="shared" si="4"/>
        <v>1.0389477122500002</v>
      </c>
      <c r="H19" s="48">
        <f t="shared" si="4"/>
        <v>1.060029936</v>
      </c>
      <c r="I19" s="48">
        <f t="shared" si="4"/>
        <v>1.07293165625</v>
      </c>
      <c r="J19" s="48">
        <f t="shared" si="4"/>
        <v>1.0827686560000003</v>
      </c>
      <c r="K19" s="48">
        <f t="shared" si="4"/>
        <v>1.0904759722500001</v>
      </c>
      <c r="L19" s="48">
        <f t="shared" si="4"/>
        <v>1.092807896</v>
      </c>
      <c r="M19" s="49" t="s">
        <v>33</v>
      </c>
      <c r="Q19" s="45" t="s">
        <v>16</v>
      </c>
    </row>
    <row r="20" spans="1:17" ht="18.75" customHeight="1">
      <c r="A20" s="20" t="s">
        <v>29</v>
      </c>
      <c r="B20" s="48">
        <f>0.00001476582*B17^3-0.0008084643*B17^2+0.01647585*B17+0.9306143</f>
        <v>0.9636871343766518</v>
      </c>
      <c r="C20" s="48">
        <f aca="true" t="shared" si="5" ref="C20:L20">0.00001476582*C17^3-0.0008084643*C17^2+0.01647585*C17+0.9306143</f>
        <v>0.9774821856520088</v>
      </c>
      <c r="D20" s="48">
        <f t="shared" si="5"/>
        <v>0.9896165988605355</v>
      </c>
      <c r="E20" s="48">
        <f t="shared" si="5"/>
        <v>1.0002155784085935</v>
      </c>
      <c r="F20" s="48">
        <f t="shared" si="5"/>
        <v>1.0094043287025445</v>
      </c>
      <c r="G20" s="48">
        <f t="shared" si="5"/>
        <v>1.0208171589309358</v>
      </c>
      <c r="H20" s="48">
        <f t="shared" si="5"/>
        <v>1.0345611254645093</v>
      </c>
      <c r="I20" s="48">
        <f t="shared" si="5"/>
        <v>1.0434037968587138</v>
      </c>
      <c r="J20" s="48">
        <f t="shared" si="5"/>
        <v>1.04930149196295</v>
      </c>
      <c r="K20" s="48">
        <f t="shared" si="5"/>
        <v>1.054210529626618</v>
      </c>
      <c r="L20" s="48">
        <f t="shared" si="5"/>
        <v>1.0600872286991185</v>
      </c>
      <c r="M20" s="6" t="s">
        <v>142</v>
      </c>
      <c r="Q20" s="45" t="s">
        <v>17</v>
      </c>
    </row>
    <row r="21" ht="15" customHeight="1">
      <c r="B21" s="46"/>
    </row>
    <row r="22" spans="1:12" ht="14.25">
      <c r="A22" s="20" t="s">
        <v>30</v>
      </c>
      <c r="B22" s="47">
        <f aca="true" t="shared" si="6" ref="B22:L22">(B18-B11)/B18*100</f>
        <v>0.03519690194922198</v>
      </c>
      <c r="C22" s="47">
        <f t="shared" si="6"/>
        <v>0.05401338984123285</v>
      </c>
      <c r="D22" s="47">
        <f t="shared" si="6"/>
        <v>-0.15018387088207213</v>
      </c>
      <c r="E22" s="47">
        <f t="shared" si="6"/>
        <v>-0.06190059313062828</v>
      </c>
      <c r="F22" s="47">
        <f t="shared" si="6"/>
        <v>0.08422341262668245</v>
      </c>
      <c r="G22" s="47">
        <f t="shared" si="6"/>
        <v>0.05159434394449035</v>
      </c>
      <c r="H22" s="47">
        <f t="shared" si="6"/>
        <v>0.07689419318387311</v>
      </c>
      <c r="I22" s="47">
        <f t="shared" si="6"/>
        <v>-0.10170360419783553</v>
      </c>
      <c r="J22" s="47">
        <f t="shared" si="6"/>
        <v>-0.06619136150153854</v>
      </c>
      <c r="K22" s="47">
        <f t="shared" si="6"/>
        <v>0.11556171584816712</v>
      </c>
      <c r="L22" s="47">
        <f t="shared" si="6"/>
        <v>-0.03751678298981408</v>
      </c>
    </row>
    <row r="23" spans="1:17" ht="14.25">
      <c r="A23" s="27" t="s">
        <v>31</v>
      </c>
      <c r="B23" s="47">
        <f>(B19-B12)/B19*100</f>
        <v>0.1949311315117221</v>
      </c>
      <c r="C23" s="47">
        <f>(C19-C12)/C19*100</f>
        <v>-0.2066015550762511</v>
      </c>
      <c r="D23" s="47">
        <f aca="true" t="shared" si="7" ref="D23:L23">(D19-D12)/D19*100</f>
        <v>-0.18494326102474112</v>
      </c>
      <c r="E23" s="47">
        <f t="shared" si="7"/>
        <v>0.03883051605305979</v>
      </c>
      <c r="F23" s="47">
        <f t="shared" si="7"/>
        <v>0.1451193463756919</v>
      </c>
      <c r="G23" s="47">
        <f t="shared" si="7"/>
        <v>0.09121847411817341</v>
      </c>
      <c r="H23" s="47">
        <f t="shared" si="7"/>
        <v>0.0028240711873639174</v>
      </c>
      <c r="I23" s="47">
        <f t="shared" si="7"/>
        <v>-0.12753316970649836</v>
      </c>
      <c r="J23" s="47">
        <f t="shared" si="7"/>
        <v>-0.021365967579291385</v>
      </c>
      <c r="K23" s="47">
        <f t="shared" si="7"/>
        <v>0.10915031551131517</v>
      </c>
      <c r="L23" s="47">
        <f t="shared" si="7"/>
        <v>-0.04081890839195679</v>
      </c>
      <c r="M23" s="27"/>
      <c r="N23" s="27"/>
      <c r="O23" s="27"/>
      <c r="P23" s="27"/>
      <c r="Q23" s="27"/>
    </row>
    <row r="24" spans="1:12" ht="14.25">
      <c r="A24" s="20" t="s">
        <v>32</v>
      </c>
      <c r="B24" s="47">
        <f>(B20-B13)/B20*100</f>
        <v>0.2861804432456175</v>
      </c>
      <c r="C24" s="47">
        <f>(C20-C13)/C20*100</f>
        <v>-0.3039741974118195</v>
      </c>
      <c r="D24" s="47">
        <f aca="true" t="shared" si="8" ref="D24:L24">(D20-D13)/D20*100</f>
        <v>-0.1287457587150977</v>
      </c>
      <c r="E24" s="47">
        <f t="shared" si="8"/>
        <v>0.021553194455993265</v>
      </c>
      <c r="F24" s="47">
        <f t="shared" si="8"/>
        <v>0.027476063622261012</v>
      </c>
      <c r="G24" s="47">
        <f t="shared" si="8"/>
        <v>0.0852473674396941</v>
      </c>
      <c r="H24" s="47">
        <f t="shared" si="8"/>
        <v>0.04009274956162394</v>
      </c>
      <c r="I24" s="47">
        <f t="shared" si="8"/>
        <v>0.037769473528482554</v>
      </c>
      <c r="J24" s="47">
        <f t="shared" si="8"/>
        <v>-0.011161014170826987</v>
      </c>
      <c r="K24" s="47">
        <f t="shared" si="8"/>
        <v>-0.12320911283199469</v>
      </c>
      <c r="L24" s="47">
        <f t="shared" si="8"/>
        <v>0.06910830336909146</v>
      </c>
    </row>
    <row r="26" ht="14.25">
      <c r="A26" s="27"/>
    </row>
  </sheetData>
  <mergeCells count="2">
    <mergeCell ref="E8:F8"/>
    <mergeCell ref="H8:I8"/>
  </mergeCells>
  <printOptions/>
  <pageMargins left="0.75" right="0.75" top="1" bottom="1" header="0.512" footer="0.512"/>
  <pageSetup orientation="portrait" paperSize="9"/>
  <drawing r:id="rId1"/>
</worksheet>
</file>

<file path=xl/worksheets/sheet7.xml><?xml version="1.0" encoding="utf-8"?>
<worksheet xmlns="http://schemas.openxmlformats.org/spreadsheetml/2006/main" xmlns:r="http://schemas.openxmlformats.org/officeDocument/2006/relationships">
  <dimension ref="A1:BH61"/>
  <sheetViews>
    <sheetView zoomScale="75" zoomScaleNormal="75" workbookViewId="0" topLeftCell="A1">
      <selection activeCell="M1" sqref="M1:X1"/>
    </sheetView>
  </sheetViews>
  <sheetFormatPr defaultColWidth="8.796875" defaultRowHeight="15"/>
  <cols>
    <col min="1" max="1" width="9.19921875" style="59" customWidth="1"/>
    <col min="2" max="2" width="10" style="59" customWidth="1"/>
    <col min="3" max="33" width="6.09765625" style="59" customWidth="1"/>
    <col min="34" max="34" width="5.09765625" style="60" customWidth="1"/>
    <col min="35" max="16384" width="9" style="60" customWidth="1"/>
  </cols>
  <sheetData>
    <row r="1" spans="1:24" ht="28.5" customHeight="1">
      <c r="A1" s="365" t="s">
        <v>49</v>
      </c>
      <c r="B1" s="365"/>
      <c r="C1" s="365"/>
      <c r="D1" s="365"/>
      <c r="E1" s="365"/>
      <c r="F1" s="365"/>
      <c r="G1" s="365"/>
      <c r="H1" s="365"/>
      <c r="I1" s="365"/>
      <c r="J1" s="365"/>
      <c r="M1" s="365" t="s">
        <v>50</v>
      </c>
      <c r="N1" s="365"/>
      <c r="O1" s="365"/>
      <c r="P1" s="365"/>
      <c r="Q1" s="365"/>
      <c r="R1" s="365"/>
      <c r="S1" s="365"/>
      <c r="T1" s="365"/>
      <c r="U1" s="365"/>
      <c r="V1" s="365"/>
      <c r="W1" s="365"/>
      <c r="X1" s="365"/>
    </row>
    <row r="2" spans="24:27" ht="13.5" customHeight="1">
      <c r="X2" s="59">
        <v>1</v>
      </c>
      <c r="Z2" s="363">
        <f>-0.00007277843*X2^2+0.004502084*X2+1</f>
        <v>1.00442930557</v>
      </c>
      <c r="AA2" s="363"/>
    </row>
    <row r="3" spans="1:27" ht="13.5">
      <c r="A3" s="357" t="s">
        <v>51</v>
      </c>
      <c r="B3" s="357"/>
      <c r="C3" s="357"/>
      <c r="D3" s="357"/>
      <c r="E3" s="357"/>
      <c r="F3" s="357"/>
      <c r="Y3" s="59">
        <v>13</v>
      </c>
      <c r="Z3" s="357">
        <f>Z2*Y3</f>
        <v>13.05758097241</v>
      </c>
      <c r="AA3" s="357"/>
    </row>
    <row r="4" spans="1:6" ht="13.5">
      <c r="A4" s="357" t="s">
        <v>52</v>
      </c>
      <c r="B4" s="357"/>
      <c r="C4" s="357"/>
      <c r="D4" s="357"/>
      <c r="E4" s="357"/>
      <c r="F4" s="357"/>
    </row>
    <row r="5" spans="1:5" ht="13.5">
      <c r="A5" s="357" t="s">
        <v>53</v>
      </c>
      <c r="B5" s="357"/>
      <c r="C5" s="357"/>
      <c r="D5" s="357"/>
      <c r="E5" s="357"/>
    </row>
    <row r="6" ht="14.25">
      <c r="A6" s="61"/>
    </row>
    <row r="7" spans="2:33" s="62" customFormat="1" ht="13.5">
      <c r="B7" s="62" t="s">
        <v>54</v>
      </c>
      <c r="C7" s="62">
        <v>-15</v>
      </c>
      <c r="D7" s="62">
        <v>-14</v>
      </c>
      <c r="E7" s="62">
        <v>-13</v>
      </c>
      <c r="F7" s="62">
        <v>-12</v>
      </c>
      <c r="G7" s="62">
        <v>-11</v>
      </c>
      <c r="H7" s="62">
        <v>-10</v>
      </c>
      <c r="I7" s="62">
        <v>-9</v>
      </c>
      <c r="J7" s="62">
        <v>-8</v>
      </c>
      <c r="K7" s="62">
        <v>-7</v>
      </c>
      <c r="L7" s="62">
        <v>-6</v>
      </c>
      <c r="M7" s="62">
        <v>-5</v>
      </c>
      <c r="N7" s="62">
        <v>-4</v>
      </c>
      <c r="O7" s="62">
        <v>-3</v>
      </c>
      <c r="P7" s="62">
        <v>-2</v>
      </c>
      <c r="Q7" s="62">
        <v>-1</v>
      </c>
      <c r="R7" s="63">
        <v>0</v>
      </c>
      <c r="S7" s="62">
        <v>1</v>
      </c>
      <c r="T7" s="62">
        <v>2</v>
      </c>
      <c r="U7" s="62">
        <v>3</v>
      </c>
      <c r="V7" s="62">
        <v>4</v>
      </c>
      <c r="W7" s="62">
        <v>5</v>
      </c>
      <c r="X7" s="62">
        <v>6</v>
      </c>
      <c r="Y7" s="62">
        <v>7</v>
      </c>
      <c r="Z7" s="62">
        <v>8</v>
      </c>
      <c r="AA7" s="62">
        <v>9</v>
      </c>
      <c r="AB7" s="62">
        <v>10</v>
      </c>
      <c r="AC7" s="62">
        <v>11</v>
      </c>
      <c r="AD7" s="62">
        <v>12</v>
      </c>
      <c r="AE7" s="62">
        <v>13</v>
      </c>
      <c r="AF7" s="62">
        <v>14</v>
      </c>
      <c r="AG7" s="62">
        <v>15</v>
      </c>
    </row>
    <row r="8" spans="1:33" ht="13.5">
      <c r="A8" s="64" t="s">
        <v>55</v>
      </c>
      <c r="B8" s="65" t="s">
        <v>55</v>
      </c>
      <c r="C8" s="65">
        <v>13.69</v>
      </c>
      <c r="D8" s="65">
        <v>13.66</v>
      </c>
      <c r="E8" s="65">
        <v>13.63</v>
      </c>
      <c r="F8" s="65">
        <v>13.6</v>
      </c>
      <c r="G8" s="65">
        <v>13.56</v>
      </c>
      <c r="H8" s="65">
        <v>13.52</v>
      </c>
      <c r="I8" s="65">
        <v>13.48</v>
      </c>
      <c r="J8" s="65">
        <v>13.42</v>
      </c>
      <c r="K8" s="65">
        <v>13.37</v>
      </c>
      <c r="L8" s="65">
        <v>13.33</v>
      </c>
      <c r="M8" s="65">
        <v>13.27</v>
      </c>
      <c r="N8" s="65">
        <v>13.24</v>
      </c>
      <c r="O8" s="65">
        <v>13.17</v>
      </c>
      <c r="P8" s="65">
        <v>13.13</v>
      </c>
      <c r="Q8" s="65">
        <v>13.08</v>
      </c>
      <c r="R8" s="65">
        <v>13</v>
      </c>
      <c r="S8" s="65">
        <v>13.06</v>
      </c>
      <c r="T8" s="65">
        <v>13.1</v>
      </c>
      <c r="U8" s="65">
        <v>13.16</v>
      </c>
      <c r="V8" s="65">
        <v>13.21</v>
      </c>
      <c r="W8" s="65">
        <v>13.26</v>
      </c>
      <c r="X8" s="65">
        <v>13.3</v>
      </c>
      <c r="Y8" s="65">
        <v>13.35</v>
      </c>
      <c r="Z8" s="65">
        <v>13.4</v>
      </c>
      <c r="AA8" s="65">
        <v>13.44</v>
      </c>
      <c r="AB8" s="65">
        <v>13.48</v>
      </c>
      <c r="AC8" s="65">
        <v>13.53</v>
      </c>
      <c r="AD8" s="65">
        <v>13.56</v>
      </c>
      <c r="AE8" s="65">
        <v>13.6</v>
      </c>
      <c r="AF8" s="65">
        <v>13.63</v>
      </c>
      <c r="AG8" s="65">
        <v>13.65</v>
      </c>
    </row>
    <row r="9" spans="1:33" ht="13.5">
      <c r="A9" s="64" t="s">
        <v>56</v>
      </c>
      <c r="B9" s="65" t="s">
        <v>56</v>
      </c>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row>
    <row r="10" spans="1:33" ht="13.5">
      <c r="A10" s="64" t="s">
        <v>57</v>
      </c>
      <c r="B10" s="65" t="s">
        <v>57</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row>
    <row r="11" spans="1:33" s="67" customFormat="1" ht="12">
      <c r="A11" s="66"/>
      <c r="B11" s="65" t="s">
        <v>58</v>
      </c>
      <c r="C11" s="66">
        <f aca="true" t="shared" si="0" ref="C11:AG11">AVERAGE(C8:C10)</f>
        <v>13.69</v>
      </c>
      <c r="D11" s="66">
        <f t="shared" si="0"/>
        <v>13.66</v>
      </c>
      <c r="E11" s="66">
        <f t="shared" si="0"/>
        <v>13.63</v>
      </c>
      <c r="F11" s="66">
        <f t="shared" si="0"/>
        <v>13.6</v>
      </c>
      <c r="G11" s="66">
        <f t="shared" si="0"/>
        <v>13.56</v>
      </c>
      <c r="H11" s="66">
        <f t="shared" si="0"/>
        <v>13.52</v>
      </c>
      <c r="I11" s="66">
        <f t="shared" si="0"/>
        <v>13.48</v>
      </c>
      <c r="J11" s="66">
        <f t="shared" si="0"/>
        <v>13.42</v>
      </c>
      <c r="K11" s="66">
        <f t="shared" si="0"/>
        <v>13.37</v>
      </c>
      <c r="L11" s="66">
        <f t="shared" si="0"/>
        <v>13.33</v>
      </c>
      <c r="M11" s="66">
        <f t="shared" si="0"/>
        <v>13.27</v>
      </c>
      <c r="N11" s="66">
        <f t="shared" si="0"/>
        <v>13.24</v>
      </c>
      <c r="O11" s="66">
        <f t="shared" si="0"/>
        <v>13.17</v>
      </c>
      <c r="P11" s="66">
        <f t="shared" si="0"/>
        <v>13.13</v>
      </c>
      <c r="Q11" s="66">
        <f t="shared" si="0"/>
        <v>13.08</v>
      </c>
      <c r="R11" s="66">
        <f t="shared" si="0"/>
        <v>13</v>
      </c>
      <c r="S11" s="66">
        <f t="shared" si="0"/>
        <v>13.06</v>
      </c>
      <c r="T11" s="66">
        <f t="shared" si="0"/>
        <v>13.1</v>
      </c>
      <c r="U11" s="66">
        <f t="shared" si="0"/>
        <v>13.16</v>
      </c>
      <c r="V11" s="66">
        <f t="shared" si="0"/>
        <v>13.21</v>
      </c>
      <c r="W11" s="66">
        <f t="shared" si="0"/>
        <v>13.26</v>
      </c>
      <c r="X11" s="66">
        <f t="shared" si="0"/>
        <v>13.3</v>
      </c>
      <c r="Y11" s="66">
        <f t="shared" si="0"/>
        <v>13.35</v>
      </c>
      <c r="Z11" s="66">
        <f t="shared" si="0"/>
        <v>13.4</v>
      </c>
      <c r="AA11" s="66">
        <f t="shared" si="0"/>
        <v>13.44</v>
      </c>
      <c r="AB11" s="66">
        <f t="shared" si="0"/>
        <v>13.48</v>
      </c>
      <c r="AC11" s="66">
        <f t="shared" si="0"/>
        <v>13.53</v>
      </c>
      <c r="AD11" s="66">
        <f t="shared" si="0"/>
        <v>13.56</v>
      </c>
      <c r="AE11" s="66">
        <f t="shared" si="0"/>
        <v>13.6</v>
      </c>
      <c r="AF11" s="66">
        <f t="shared" si="0"/>
        <v>13.63</v>
      </c>
      <c r="AG11" s="66">
        <f t="shared" si="0"/>
        <v>13.65</v>
      </c>
    </row>
    <row r="12" spans="3:33" s="68" customFormat="1" ht="12.75" thickBot="1">
      <c r="C12" s="68">
        <v>-15</v>
      </c>
      <c r="D12" s="68">
        <v>-14</v>
      </c>
      <c r="E12" s="68">
        <v>-13</v>
      </c>
      <c r="F12" s="68">
        <v>-12</v>
      </c>
      <c r="G12" s="68">
        <v>-11</v>
      </c>
      <c r="H12" s="68">
        <v>-10</v>
      </c>
      <c r="I12" s="68">
        <v>-9</v>
      </c>
      <c r="J12" s="68">
        <v>-8</v>
      </c>
      <c r="K12" s="68">
        <v>-7</v>
      </c>
      <c r="L12" s="68">
        <v>-6</v>
      </c>
      <c r="M12" s="68">
        <v>-5</v>
      </c>
      <c r="N12" s="68">
        <v>-4</v>
      </c>
      <c r="O12" s="68">
        <v>-3</v>
      </c>
      <c r="P12" s="68">
        <v>-2</v>
      </c>
      <c r="Q12" s="68">
        <v>-1</v>
      </c>
      <c r="R12" s="69">
        <v>0</v>
      </c>
      <c r="S12" s="68">
        <v>1</v>
      </c>
      <c r="T12" s="68">
        <v>2</v>
      </c>
      <c r="U12" s="68">
        <v>3</v>
      </c>
      <c r="V12" s="68">
        <v>4</v>
      </c>
      <c r="W12" s="68">
        <v>5</v>
      </c>
      <c r="X12" s="68">
        <v>6</v>
      </c>
      <c r="Y12" s="68">
        <v>7</v>
      </c>
      <c r="Z12" s="68">
        <v>8</v>
      </c>
      <c r="AA12" s="68">
        <v>9</v>
      </c>
      <c r="AB12" s="68">
        <v>10</v>
      </c>
      <c r="AC12" s="68">
        <v>11</v>
      </c>
      <c r="AD12" s="68">
        <v>12</v>
      </c>
      <c r="AE12" s="68">
        <v>13</v>
      </c>
      <c r="AF12" s="68">
        <v>14</v>
      </c>
      <c r="AG12" s="68">
        <v>15</v>
      </c>
    </row>
    <row r="13" spans="1:33" s="67" customFormat="1" ht="13.5">
      <c r="A13" s="66"/>
      <c r="B13" s="70" t="s">
        <v>59</v>
      </c>
      <c r="C13" s="71">
        <f aca="true" t="shared" si="1" ref="C13:AG13">C11/$R$11</f>
        <v>1.053076923076923</v>
      </c>
      <c r="D13" s="71">
        <f t="shared" si="1"/>
        <v>1.0507692307692307</v>
      </c>
      <c r="E13" s="71">
        <f t="shared" si="1"/>
        <v>1.0484615384615386</v>
      </c>
      <c r="F13" s="71">
        <f t="shared" si="1"/>
        <v>1.0461538461538462</v>
      </c>
      <c r="G13" s="71">
        <f t="shared" si="1"/>
        <v>1.043076923076923</v>
      </c>
      <c r="H13" s="71">
        <f t="shared" si="1"/>
        <v>1.04</v>
      </c>
      <c r="I13" s="71">
        <f t="shared" si="1"/>
        <v>1.036923076923077</v>
      </c>
      <c r="J13" s="71">
        <f t="shared" si="1"/>
        <v>1.0323076923076924</v>
      </c>
      <c r="K13" s="71">
        <f t="shared" si="1"/>
        <v>1.0284615384615383</v>
      </c>
      <c r="L13" s="71">
        <f t="shared" si="1"/>
        <v>1.0253846153846153</v>
      </c>
      <c r="M13" s="71">
        <f t="shared" si="1"/>
        <v>1.0207692307692307</v>
      </c>
      <c r="N13" s="71">
        <f t="shared" si="1"/>
        <v>1.0184615384615385</v>
      </c>
      <c r="O13" s="71">
        <f t="shared" si="1"/>
        <v>1.013076923076923</v>
      </c>
      <c r="P13" s="71">
        <f t="shared" si="1"/>
        <v>1.01</v>
      </c>
      <c r="Q13" s="71">
        <f t="shared" si="1"/>
        <v>1.0061538461538462</v>
      </c>
      <c r="R13" s="72">
        <f t="shared" si="1"/>
        <v>1</v>
      </c>
      <c r="S13" s="71">
        <f t="shared" si="1"/>
        <v>1.0046153846153847</v>
      </c>
      <c r="T13" s="71">
        <f t="shared" si="1"/>
        <v>1.0076923076923077</v>
      </c>
      <c r="U13" s="71">
        <f t="shared" si="1"/>
        <v>1.0123076923076924</v>
      </c>
      <c r="V13" s="71">
        <f t="shared" si="1"/>
        <v>1.0161538461538462</v>
      </c>
      <c r="W13" s="71">
        <f t="shared" si="1"/>
        <v>1.02</v>
      </c>
      <c r="X13" s="71">
        <f t="shared" si="1"/>
        <v>1.0230769230769232</v>
      </c>
      <c r="Y13" s="71">
        <f t="shared" si="1"/>
        <v>1.0269230769230768</v>
      </c>
      <c r="Z13" s="71">
        <f t="shared" si="1"/>
        <v>1.0307692307692309</v>
      </c>
      <c r="AA13" s="71">
        <f t="shared" si="1"/>
        <v>1.0338461538461539</v>
      </c>
      <c r="AB13" s="71">
        <f t="shared" si="1"/>
        <v>1.036923076923077</v>
      </c>
      <c r="AC13" s="71">
        <f t="shared" si="1"/>
        <v>1.0407692307692307</v>
      </c>
      <c r="AD13" s="71">
        <f t="shared" si="1"/>
        <v>1.043076923076923</v>
      </c>
      <c r="AE13" s="71">
        <f t="shared" si="1"/>
        <v>1.0461538461538462</v>
      </c>
      <c r="AF13" s="71">
        <f t="shared" si="1"/>
        <v>1.0484615384615386</v>
      </c>
      <c r="AG13" s="71">
        <f t="shared" si="1"/>
        <v>1.05</v>
      </c>
    </row>
    <row r="14" spans="18:33" ht="13.5">
      <c r="R14" s="71"/>
      <c r="S14" s="71"/>
      <c r="T14" s="71"/>
      <c r="U14" s="71"/>
      <c r="V14" s="71"/>
      <c r="W14" s="71"/>
      <c r="X14" s="71"/>
      <c r="Y14" s="71"/>
      <c r="Z14" s="71"/>
      <c r="AA14" s="71"/>
      <c r="AB14" s="71"/>
      <c r="AC14" s="71"/>
      <c r="AD14" s="71"/>
      <c r="AE14" s="71"/>
      <c r="AF14" s="71"/>
      <c r="AG14" s="71"/>
    </row>
    <row r="15" spans="10:17" ht="14.25" customHeight="1">
      <c r="J15" s="360" t="s">
        <v>60</v>
      </c>
      <c r="K15" s="357"/>
      <c r="L15" s="357"/>
      <c r="M15" s="357"/>
      <c r="N15" s="357"/>
      <c r="O15" s="357"/>
      <c r="P15" s="357"/>
      <c r="Q15" s="357"/>
    </row>
    <row r="16" spans="10:33" ht="15" customHeight="1" thickBot="1">
      <c r="J16" s="357"/>
      <c r="K16" s="357"/>
      <c r="L16" s="357"/>
      <c r="M16" s="357"/>
      <c r="N16" s="357"/>
      <c r="O16" s="357"/>
      <c r="P16" s="357"/>
      <c r="Q16" s="357"/>
      <c r="R16" s="73">
        <v>0</v>
      </c>
      <c r="S16" s="73">
        <v>1</v>
      </c>
      <c r="T16" s="73">
        <v>2</v>
      </c>
      <c r="U16" s="73">
        <v>3</v>
      </c>
      <c r="V16" s="73">
        <v>4</v>
      </c>
      <c r="W16" s="73">
        <v>5</v>
      </c>
      <c r="X16" s="73">
        <v>6</v>
      </c>
      <c r="Y16" s="73">
        <v>7</v>
      </c>
      <c r="Z16" s="73">
        <v>8</v>
      </c>
      <c r="AA16" s="73">
        <v>9</v>
      </c>
      <c r="AB16" s="73">
        <v>10</v>
      </c>
      <c r="AC16" s="73">
        <v>11</v>
      </c>
      <c r="AD16" s="73">
        <v>12</v>
      </c>
      <c r="AE16" s="73">
        <v>13</v>
      </c>
      <c r="AF16" s="73">
        <v>14</v>
      </c>
      <c r="AG16" s="73">
        <v>15</v>
      </c>
    </row>
    <row r="17" spans="16:33" ht="13.5">
      <c r="P17" s="74"/>
      <c r="Q17" s="75" t="s">
        <v>61</v>
      </c>
      <c r="R17" s="76">
        <f aca="true" t="shared" si="2" ref="R17:AG17">R13</f>
        <v>1</v>
      </c>
      <c r="S17" s="76">
        <f t="shared" si="2"/>
        <v>1.0046153846153847</v>
      </c>
      <c r="T17" s="76">
        <f t="shared" si="2"/>
        <v>1.0076923076923077</v>
      </c>
      <c r="U17" s="76">
        <f t="shared" si="2"/>
        <v>1.0123076923076924</v>
      </c>
      <c r="V17" s="76">
        <f t="shared" si="2"/>
        <v>1.0161538461538462</v>
      </c>
      <c r="W17" s="76">
        <f t="shared" si="2"/>
        <v>1.02</v>
      </c>
      <c r="X17" s="76">
        <f t="shared" si="2"/>
        <v>1.0230769230769232</v>
      </c>
      <c r="Y17" s="76">
        <f t="shared" si="2"/>
        <v>1.0269230769230768</v>
      </c>
      <c r="Z17" s="76">
        <f t="shared" si="2"/>
        <v>1.0307692307692309</v>
      </c>
      <c r="AA17" s="76">
        <f t="shared" si="2"/>
        <v>1.0338461538461539</v>
      </c>
      <c r="AB17" s="76">
        <f t="shared" si="2"/>
        <v>1.036923076923077</v>
      </c>
      <c r="AC17" s="76">
        <f t="shared" si="2"/>
        <v>1.0407692307692307</v>
      </c>
      <c r="AD17" s="76">
        <f t="shared" si="2"/>
        <v>1.043076923076923</v>
      </c>
      <c r="AE17" s="76">
        <f t="shared" si="2"/>
        <v>1.0461538461538462</v>
      </c>
      <c r="AF17" s="76">
        <f t="shared" si="2"/>
        <v>1.0484615384615386</v>
      </c>
      <c r="AG17" s="76">
        <f t="shared" si="2"/>
        <v>1.05</v>
      </c>
    </row>
    <row r="18" spans="16:33" ht="13.5">
      <c r="P18" s="77"/>
      <c r="Q18" s="78" t="s">
        <v>62</v>
      </c>
      <c r="R18" s="77"/>
      <c r="S18" s="79">
        <f>Q13</f>
        <v>1.0061538461538462</v>
      </c>
      <c r="T18" s="79">
        <f>P13</f>
        <v>1.01</v>
      </c>
      <c r="U18" s="79">
        <f>O13</f>
        <v>1.013076923076923</v>
      </c>
      <c r="V18" s="79">
        <f>N13</f>
        <v>1.0184615384615385</v>
      </c>
      <c r="W18" s="79">
        <f>M13</f>
        <v>1.0207692307692307</v>
      </c>
      <c r="X18" s="79">
        <f>L13</f>
        <v>1.0253846153846153</v>
      </c>
      <c r="Y18" s="79">
        <f>K13</f>
        <v>1.0284615384615383</v>
      </c>
      <c r="Z18" s="79">
        <f>J13</f>
        <v>1.0323076923076924</v>
      </c>
      <c r="AA18" s="79">
        <f>I13</f>
        <v>1.036923076923077</v>
      </c>
      <c r="AB18" s="79">
        <f>H13</f>
        <v>1.04</v>
      </c>
      <c r="AC18" s="79">
        <f>G13</f>
        <v>1.043076923076923</v>
      </c>
      <c r="AD18" s="79">
        <f>F13</f>
        <v>1.0461538461538462</v>
      </c>
      <c r="AE18" s="79">
        <f>E13</f>
        <v>1.0484615384615386</v>
      </c>
      <c r="AF18" s="79">
        <f>D13</f>
        <v>1.0507692307692307</v>
      </c>
      <c r="AG18" s="79">
        <f>C13</f>
        <v>1.053076923076923</v>
      </c>
    </row>
    <row r="19" spans="3:33" ht="14.25" customHeight="1">
      <c r="C19" s="60"/>
      <c r="P19" s="358" t="s">
        <v>63</v>
      </c>
      <c r="Q19" s="359"/>
      <c r="R19" s="80">
        <f>R17</f>
        <v>1</v>
      </c>
      <c r="S19" s="80">
        <f aca="true" t="shared" si="3" ref="S19:AG19">(S17+S18)/2</f>
        <v>1.0053846153846155</v>
      </c>
      <c r="T19" s="80">
        <f t="shared" si="3"/>
        <v>1.0088461538461537</v>
      </c>
      <c r="U19" s="80">
        <f t="shared" si="3"/>
        <v>1.0126923076923076</v>
      </c>
      <c r="V19" s="80">
        <f t="shared" si="3"/>
        <v>1.0173076923076922</v>
      </c>
      <c r="W19" s="80">
        <f t="shared" si="3"/>
        <v>1.0203846153846152</v>
      </c>
      <c r="X19" s="80">
        <f t="shared" si="3"/>
        <v>1.0242307692307693</v>
      </c>
      <c r="Y19" s="80">
        <f t="shared" si="3"/>
        <v>1.0276923076923077</v>
      </c>
      <c r="Z19" s="80">
        <f t="shared" si="3"/>
        <v>1.0315384615384615</v>
      </c>
      <c r="AA19" s="80">
        <f t="shared" si="3"/>
        <v>1.0353846153846153</v>
      </c>
      <c r="AB19" s="80">
        <f t="shared" si="3"/>
        <v>1.0384615384615385</v>
      </c>
      <c r="AC19" s="80">
        <f t="shared" si="3"/>
        <v>1.041923076923077</v>
      </c>
      <c r="AD19" s="80">
        <f t="shared" si="3"/>
        <v>1.0446153846153847</v>
      </c>
      <c r="AE19" s="80">
        <f t="shared" si="3"/>
        <v>1.0473076923076925</v>
      </c>
      <c r="AF19" s="80">
        <f t="shared" si="3"/>
        <v>1.0496153846153846</v>
      </c>
      <c r="AG19" s="80">
        <f t="shared" si="3"/>
        <v>1.0515384615384615</v>
      </c>
    </row>
    <row r="20" spans="3:33" ht="13.5">
      <c r="C20" s="60"/>
      <c r="P20" s="361" t="s">
        <v>64</v>
      </c>
      <c r="Q20" s="362"/>
      <c r="R20" s="81">
        <f aca="true" t="shared" si="4" ref="R20:AG20">-0.0000674693*R16^2+0.004480365*R16+1.000184</f>
        <v>1.000184</v>
      </c>
      <c r="S20" s="81">
        <f t="shared" si="4"/>
        <v>1.0045968957</v>
      </c>
      <c r="T20" s="81">
        <f t="shared" si="4"/>
        <v>1.0088748528</v>
      </c>
      <c r="U20" s="81">
        <f t="shared" si="4"/>
        <v>1.0130178713</v>
      </c>
      <c r="V20" s="81">
        <f t="shared" si="4"/>
        <v>1.0170259512</v>
      </c>
      <c r="W20" s="81">
        <f t="shared" si="4"/>
        <v>1.0208990924999999</v>
      </c>
      <c r="X20" s="81">
        <f t="shared" si="4"/>
        <v>1.0246372952</v>
      </c>
      <c r="Y20" s="81">
        <f t="shared" si="4"/>
        <v>1.0282405593</v>
      </c>
      <c r="Z20" s="81">
        <f t="shared" si="4"/>
        <v>1.0317088848</v>
      </c>
      <c r="AA20" s="81">
        <f t="shared" si="4"/>
        <v>1.0350422717</v>
      </c>
      <c r="AB20" s="81">
        <f t="shared" si="4"/>
        <v>1.03824072</v>
      </c>
      <c r="AC20" s="81">
        <f t="shared" si="4"/>
        <v>1.0413042297</v>
      </c>
      <c r="AD20" s="81">
        <f t="shared" si="4"/>
        <v>1.0442328008</v>
      </c>
      <c r="AE20" s="81">
        <f t="shared" si="4"/>
        <v>1.0470264333</v>
      </c>
      <c r="AF20" s="81">
        <f t="shared" si="4"/>
        <v>1.0496851272</v>
      </c>
      <c r="AG20" s="81">
        <f t="shared" si="4"/>
        <v>1.0522088825</v>
      </c>
    </row>
    <row r="21" spans="16:33" ht="13.5">
      <c r="P21" s="77"/>
      <c r="Q21" s="82" t="s">
        <v>65</v>
      </c>
      <c r="R21" s="83">
        <f aca="true" t="shared" si="5" ref="R21:AG21">R20/R19-1</f>
        <v>0.00018399999999996197</v>
      </c>
      <c r="S21" s="83">
        <f t="shared" si="5"/>
        <v>-0.0007835008339710514</v>
      </c>
      <c r="T21" s="83">
        <f t="shared" si="5"/>
        <v>2.8447304613266056E-05</v>
      </c>
      <c r="U21" s="83">
        <f t="shared" si="5"/>
        <v>0.0003214832434486059</v>
      </c>
      <c r="V21" s="83">
        <f t="shared" si="5"/>
        <v>-0.0002769477807182952</v>
      </c>
      <c r="W21" s="83">
        <f t="shared" si="5"/>
        <v>0.0005041992084433566</v>
      </c>
      <c r="X21" s="83">
        <f t="shared" si="5"/>
        <v>0.0003969085692827612</v>
      </c>
      <c r="Y21" s="83">
        <f t="shared" si="5"/>
        <v>0.0005334783607784388</v>
      </c>
      <c r="Z21" s="83">
        <f t="shared" si="5"/>
        <v>0.00016521270693514722</v>
      </c>
      <c r="AA21" s="83">
        <f t="shared" si="5"/>
        <v>-0.00033064397473991924</v>
      </c>
      <c r="AB21" s="83">
        <f t="shared" si="5"/>
        <v>-0.00021264000000020822</v>
      </c>
      <c r="AC21" s="83">
        <f t="shared" si="5"/>
        <v>-0.000593947131783068</v>
      </c>
      <c r="AD21" s="83">
        <f t="shared" si="5"/>
        <v>-0.00036624371134041933</v>
      </c>
      <c r="AE21" s="83">
        <f t="shared" si="5"/>
        <v>-0.0002685543224387743</v>
      </c>
      <c r="AF21" s="83">
        <f t="shared" si="5"/>
        <v>6.644584829618161E-05</v>
      </c>
      <c r="AG21" s="83">
        <f t="shared" si="5"/>
        <v>0.0006375619970739876</v>
      </c>
    </row>
    <row r="22" spans="13:18" ht="13.5">
      <c r="M22" s="84"/>
      <c r="N22" s="84"/>
      <c r="O22" s="364" t="s">
        <v>66</v>
      </c>
      <c r="P22" s="364"/>
      <c r="Q22" s="364"/>
      <c r="R22" s="85" t="s">
        <v>140</v>
      </c>
    </row>
    <row r="23" ht="13.5">
      <c r="P23" s="85"/>
    </row>
    <row r="24" ht="13.5"/>
    <row r="25" ht="13.5"/>
    <row r="26" spans="1:33" s="86" customFormat="1" ht="13.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1:33" s="89" customFormat="1" ht="12">
      <c r="A27" s="87"/>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3" s="89" customFormat="1" ht="12">
      <c r="A28" s="87"/>
      <c r="B28" s="8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row>
    <row r="29" spans="1:33" s="89" customFormat="1" ht="12">
      <c r="A29" s="87"/>
      <c r="B29" s="88"/>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row>
    <row r="30" spans="1:33" s="89" customFormat="1" ht="12">
      <c r="A30" s="87"/>
      <c r="B30" s="88"/>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row>
    <row r="31" spans="1:33" s="89" customFormat="1" ht="12">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row>
    <row r="32" s="88" customFormat="1" ht="12"/>
    <row r="33" spans="1:60" s="89" customFormat="1" ht="12">
      <c r="A33" s="87"/>
      <c r="B33" s="87"/>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row>
    <row r="34" spans="1:33" s="86" customFormat="1" ht="13.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row>
    <row r="35" spans="3:33" s="91" customFormat="1" ht="13.5">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row>
    <row r="36" s="79" customFormat="1" ht="13.5">
      <c r="B36" s="91"/>
    </row>
    <row r="37" spans="1:33" s="86" customFormat="1" ht="13.5">
      <c r="A37" s="77"/>
      <c r="B37" s="92"/>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row>
    <row r="38" spans="2:33" s="79" customFormat="1" ht="12">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row>
    <row r="39" spans="3:33" s="79" customFormat="1" ht="12">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row>
    <row r="40" spans="1:33" s="86" customFormat="1" ht="13.5">
      <c r="A40" s="77"/>
      <c r="B40" s="77"/>
      <c r="C40" s="77"/>
      <c r="D40" s="77"/>
      <c r="E40" s="77"/>
      <c r="F40" s="77"/>
      <c r="G40" s="77"/>
      <c r="H40" s="77"/>
      <c r="I40" s="77"/>
      <c r="J40" s="77"/>
      <c r="K40" s="77"/>
      <c r="L40" s="77"/>
      <c r="M40" s="77"/>
      <c r="N40" s="77"/>
      <c r="O40" s="77"/>
      <c r="P40" s="77"/>
      <c r="Q40" s="355"/>
      <c r="R40" s="356"/>
      <c r="S40" s="356"/>
      <c r="T40" s="94"/>
      <c r="U40" s="94"/>
      <c r="V40" s="94"/>
      <c r="W40" s="94"/>
      <c r="X40" s="94"/>
      <c r="Y40" s="94"/>
      <c r="Z40" s="94"/>
      <c r="AA40" s="94"/>
      <c r="AB40" s="94"/>
      <c r="AC40" s="94"/>
      <c r="AD40" s="94"/>
      <c r="AE40" s="94"/>
      <c r="AF40" s="94"/>
      <c r="AG40" s="94"/>
    </row>
    <row r="41" spans="1:33" s="86" customFormat="1" ht="13.5">
      <c r="A41" s="77"/>
      <c r="B41" s="77"/>
      <c r="C41" s="77"/>
      <c r="D41" s="77"/>
      <c r="E41" s="77"/>
      <c r="F41" s="77"/>
      <c r="G41" s="77"/>
      <c r="H41" s="77"/>
      <c r="I41" s="77"/>
      <c r="J41" s="77"/>
      <c r="K41" s="77"/>
      <c r="L41" s="77"/>
      <c r="M41" s="77"/>
      <c r="N41" s="77"/>
      <c r="O41" s="77"/>
      <c r="P41" s="77"/>
      <c r="Q41" s="77"/>
      <c r="R41" s="88"/>
      <c r="S41" s="88"/>
      <c r="T41" s="88"/>
      <c r="U41" s="88"/>
      <c r="V41" s="88"/>
      <c r="W41" s="88"/>
      <c r="X41" s="88"/>
      <c r="Y41" s="88"/>
      <c r="Z41" s="88"/>
      <c r="AA41" s="88"/>
      <c r="AB41" s="88"/>
      <c r="AC41" s="88"/>
      <c r="AD41" s="88"/>
      <c r="AE41" s="88"/>
      <c r="AF41" s="88"/>
      <c r="AG41" s="88"/>
    </row>
    <row r="42" spans="1:33" s="86" customFormat="1" ht="13.5">
      <c r="A42" s="77"/>
      <c r="B42" s="77"/>
      <c r="C42" s="77"/>
      <c r="D42" s="77"/>
      <c r="E42" s="77"/>
      <c r="F42" s="77"/>
      <c r="G42" s="77"/>
      <c r="H42" s="77"/>
      <c r="I42" s="77"/>
      <c r="J42" s="77"/>
      <c r="K42" s="77"/>
      <c r="L42" s="77"/>
      <c r="M42" s="77"/>
      <c r="N42" s="77"/>
      <c r="O42" s="77"/>
      <c r="P42" s="77"/>
      <c r="Q42" s="95"/>
      <c r="R42" s="96"/>
      <c r="S42" s="96"/>
      <c r="T42" s="96"/>
      <c r="U42" s="96"/>
      <c r="V42" s="96"/>
      <c r="W42" s="96"/>
      <c r="X42" s="96"/>
      <c r="Y42" s="96"/>
      <c r="Z42" s="96"/>
      <c r="AA42" s="96"/>
      <c r="AB42" s="96"/>
      <c r="AC42" s="96"/>
      <c r="AD42" s="96"/>
      <c r="AE42" s="96"/>
      <c r="AF42" s="96"/>
      <c r="AG42" s="96"/>
    </row>
    <row r="43" spans="1:33" s="86" customFormat="1" ht="13.5">
      <c r="A43" s="77"/>
      <c r="B43" s="77"/>
      <c r="C43" s="77"/>
      <c r="D43" s="77"/>
      <c r="E43" s="77"/>
      <c r="F43" s="77"/>
      <c r="G43" s="77"/>
      <c r="H43" s="77"/>
      <c r="I43" s="77"/>
      <c r="J43" s="77"/>
      <c r="K43" s="77"/>
      <c r="L43" s="77"/>
      <c r="M43" s="77"/>
      <c r="N43" s="77"/>
      <c r="O43" s="77"/>
      <c r="P43" s="77"/>
      <c r="Q43" s="95"/>
      <c r="R43" s="96"/>
      <c r="S43" s="96"/>
      <c r="T43" s="96"/>
      <c r="U43" s="96"/>
      <c r="V43" s="96"/>
      <c r="W43" s="96"/>
      <c r="X43" s="96"/>
      <c r="Y43" s="96"/>
      <c r="Z43" s="96"/>
      <c r="AA43" s="96"/>
      <c r="AB43" s="96"/>
      <c r="AC43" s="96"/>
      <c r="AD43" s="96"/>
      <c r="AE43" s="96"/>
      <c r="AF43" s="96"/>
      <c r="AG43" s="96"/>
    </row>
    <row r="44" spans="1:33" s="86" customFormat="1" ht="13.5">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row>
    <row r="45" spans="1:33" s="86" customFormat="1" ht="13.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row>
    <row r="46" spans="1:33" s="86" customFormat="1" ht="13.5">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row>
    <row r="47" spans="1:33" s="86" customFormat="1" ht="13.5">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row>
    <row r="48" spans="1:33" s="86" customFormat="1" ht="13.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row>
    <row r="49" spans="1:33" s="86" customFormat="1" ht="13.5">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row>
    <row r="50" spans="1:33" s="86" customFormat="1" ht="13.5">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row>
    <row r="51" spans="1:33" s="86" customFormat="1" ht="13.5">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row>
    <row r="52" spans="1:33" s="86" customFormat="1" ht="13.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row>
    <row r="53" spans="1:33" s="86" customFormat="1" ht="13.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row>
    <row r="54" spans="1:33" s="86" customFormat="1" ht="13.5">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row>
    <row r="55" spans="1:33" s="86" customFormat="1" ht="13.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row>
    <row r="56" spans="1:33" s="86" customFormat="1" ht="13.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row>
    <row r="57" spans="1:33" s="86" customFormat="1" ht="13.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row>
    <row r="58" spans="1:33" s="86" customFormat="1" ht="13.5">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row>
    <row r="59" spans="1:33" s="86" customFormat="1" ht="13.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row>
    <row r="60" spans="1:33" s="86" customFormat="1" ht="13.5">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row>
    <row r="61" spans="1:33" s="86" customFormat="1" ht="13.5">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row>
  </sheetData>
  <mergeCells count="12">
    <mergeCell ref="Z2:AA2"/>
    <mergeCell ref="Z3:AA3"/>
    <mergeCell ref="O22:Q22"/>
    <mergeCell ref="A1:J1"/>
    <mergeCell ref="M1:X1"/>
    <mergeCell ref="Q40:S40"/>
    <mergeCell ref="A3:F3"/>
    <mergeCell ref="A4:F4"/>
    <mergeCell ref="A5:E5"/>
    <mergeCell ref="P19:Q19"/>
    <mergeCell ref="J15:Q16"/>
    <mergeCell ref="P20:Q20"/>
  </mergeCells>
  <printOptions/>
  <pageMargins left="0.75" right="0.75" top="1" bottom="1" header="0.512" footer="0.512"/>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BH61"/>
  <sheetViews>
    <sheetView zoomScale="75" zoomScaleNormal="75" workbookViewId="0" topLeftCell="A1">
      <selection activeCell="K3" sqref="K3"/>
    </sheetView>
  </sheetViews>
  <sheetFormatPr defaultColWidth="8.796875" defaultRowHeight="15"/>
  <cols>
    <col min="1" max="1" width="9.19921875" style="59" customWidth="1"/>
    <col min="2" max="33" width="6.09765625" style="59" customWidth="1"/>
    <col min="34" max="34" width="5.09765625" style="60" customWidth="1"/>
    <col min="35" max="16384" width="9" style="60" customWidth="1"/>
  </cols>
  <sheetData>
    <row r="1" spans="1:24" ht="28.5" customHeight="1">
      <c r="A1" s="365" t="s">
        <v>49</v>
      </c>
      <c r="B1" s="365"/>
      <c r="C1" s="365"/>
      <c r="D1" s="365"/>
      <c r="E1" s="365"/>
      <c r="F1" s="365"/>
      <c r="G1" s="365"/>
      <c r="H1" s="365"/>
      <c r="I1" s="365"/>
      <c r="J1" s="365"/>
      <c r="M1" s="365" t="s">
        <v>68</v>
      </c>
      <c r="N1" s="365"/>
      <c r="O1" s="365"/>
      <c r="P1" s="365"/>
      <c r="Q1" s="365"/>
      <c r="R1" s="365"/>
      <c r="S1" s="365"/>
      <c r="T1" s="365"/>
      <c r="U1" s="365"/>
      <c r="V1" s="365"/>
      <c r="W1" s="365"/>
      <c r="X1" s="365"/>
    </row>
    <row r="2" ht="13.5" customHeight="1"/>
    <row r="3" spans="1:6" ht="13.5">
      <c r="A3" s="357" t="s">
        <v>51</v>
      </c>
      <c r="B3" s="357"/>
      <c r="C3" s="357"/>
      <c r="D3" s="357"/>
      <c r="E3" s="357"/>
      <c r="F3" s="357"/>
    </row>
    <row r="4" spans="1:6" ht="13.5">
      <c r="A4" s="357" t="s">
        <v>52</v>
      </c>
      <c r="B4" s="357"/>
      <c r="C4" s="357"/>
      <c r="D4" s="357"/>
      <c r="E4" s="357"/>
      <c r="F4" s="357"/>
    </row>
    <row r="5" spans="1:5" ht="13.5">
      <c r="A5" s="357" t="s">
        <v>53</v>
      </c>
      <c r="B5" s="357"/>
      <c r="C5" s="357"/>
      <c r="D5" s="357"/>
      <c r="E5" s="357"/>
    </row>
    <row r="6" ht="14.25">
      <c r="A6" s="61"/>
    </row>
    <row r="7" spans="2:33" s="62" customFormat="1" ht="13.5">
      <c r="B7" s="62" t="s">
        <v>54</v>
      </c>
      <c r="C7" s="62">
        <v>-15</v>
      </c>
      <c r="D7" s="62">
        <v>-14</v>
      </c>
      <c r="E7" s="62">
        <v>-13</v>
      </c>
      <c r="F7" s="62">
        <v>-12</v>
      </c>
      <c r="G7" s="62">
        <v>-11</v>
      </c>
      <c r="H7" s="62">
        <v>-10</v>
      </c>
      <c r="I7" s="62">
        <v>-9</v>
      </c>
      <c r="J7" s="62">
        <v>-8</v>
      </c>
      <c r="K7" s="62">
        <v>-7</v>
      </c>
      <c r="L7" s="62">
        <v>-6</v>
      </c>
      <c r="M7" s="62">
        <v>-5</v>
      </c>
      <c r="N7" s="62">
        <v>-4</v>
      </c>
      <c r="O7" s="62">
        <v>-3</v>
      </c>
      <c r="P7" s="62">
        <v>-2</v>
      </c>
      <c r="Q7" s="62">
        <v>-1</v>
      </c>
      <c r="R7" s="63">
        <v>0</v>
      </c>
      <c r="S7" s="62">
        <v>1</v>
      </c>
      <c r="T7" s="62">
        <v>2</v>
      </c>
      <c r="U7" s="62">
        <v>3</v>
      </c>
      <c r="V7" s="62">
        <v>4</v>
      </c>
      <c r="W7" s="62">
        <v>5</v>
      </c>
      <c r="X7" s="62">
        <v>6</v>
      </c>
      <c r="Y7" s="62">
        <v>7</v>
      </c>
      <c r="Z7" s="62">
        <v>8</v>
      </c>
      <c r="AA7" s="62">
        <v>9</v>
      </c>
      <c r="AB7" s="62">
        <v>10</v>
      </c>
      <c r="AC7" s="62">
        <v>11</v>
      </c>
      <c r="AD7" s="62">
        <v>12</v>
      </c>
      <c r="AE7" s="62">
        <v>13</v>
      </c>
      <c r="AF7" s="62">
        <v>14</v>
      </c>
      <c r="AG7" s="62">
        <v>15</v>
      </c>
    </row>
    <row r="8" spans="1:33" ht="13.5">
      <c r="A8" s="64" t="s">
        <v>55</v>
      </c>
      <c r="B8" s="97">
        <v>1</v>
      </c>
      <c r="C8" s="65">
        <v>13.7</v>
      </c>
      <c r="D8" s="65">
        <v>13.69</v>
      </c>
      <c r="E8" s="65">
        <v>13.68</v>
      </c>
      <c r="F8" s="65">
        <v>13.66</v>
      </c>
      <c r="G8" s="65">
        <v>13.64</v>
      </c>
      <c r="H8" s="65">
        <v>13.59</v>
      </c>
      <c r="I8" s="65">
        <v>13.59</v>
      </c>
      <c r="J8" s="65">
        <v>13.59</v>
      </c>
      <c r="K8" s="65">
        <v>13.58</v>
      </c>
      <c r="L8" s="65">
        <v>13.59</v>
      </c>
      <c r="M8" s="65">
        <v>13.58</v>
      </c>
      <c r="N8" s="65">
        <v>13.51</v>
      </c>
      <c r="O8" s="65">
        <v>13.33</v>
      </c>
      <c r="P8" s="65">
        <v>13.15</v>
      </c>
      <c r="Q8" s="65">
        <v>12.98</v>
      </c>
      <c r="R8" s="65">
        <v>12.89</v>
      </c>
      <c r="S8" s="65">
        <v>13</v>
      </c>
      <c r="T8" s="65">
        <v>13.17</v>
      </c>
      <c r="U8" s="65">
        <v>13.35</v>
      </c>
      <c r="V8" s="65">
        <v>13.51</v>
      </c>
      <c r="W8" s="65">
        <v>13.61</v>
      </c>
      <c r="X8" s="65">
        <v>13.62</v>
      </c>
      <c r="Y8" s="65">
        <v>13.61</v>
      </c>
      <c r="Z8" s="65">
        <v>13.6</v>
      </c>
      <c r="AA8" s="65">
        <v>13.6</v>
      </c>
      <c r="AB8" s="65">
        <v>13.62</v>
      </c>
      <c r="AC8" s="65">
        <v>13.67</v>
      </c>
      <c r="AD8" s="65">
        <v>13.68</v>
      </c>
      <c r="AE8" s="65">
        <v>13.69</v>
      </c>
      <c r="AF8" s="65">
        <v>13.71</v>
      </c>
      <c r="AG8" s="65">
        <v>13.7</v>
      </c>
    </row>
    <row r="9" spans="1:33" ht="13.5">
      <c r="A9" s="64" t="s">
        <v>56</v>
      </c>
      <c r="B9" s="97">
        <v>2</v>
      </c>
      <c r="C9" s="65"/>
      <c r="D9" s="65"/>
      <c r="E9" s="65"/>
      <c r="F9" s="65"/>
      <c r="G9" s="65"/>
      <c r="H9" s="65">
        <v>13.6</v>
      </c>
      <c r="I9" s="65"/>
      <c r="J9" s="65"/>
      <c r="K9" s="65"/>
      <c r="L9" s="65"/>
      <c r="M9" s="65">
        <v>13.57</v>
      </c>
      <c r="N9" s="65"/>
      <c r="O9" s="65"/>
      <c r="P9" s="65"/>
      <c r="Q9" s="65"/>
      <c r="R9" s="65">
        <v>12.93</v>
      </c>
      <c r="S9" s="65"/>
      <c r="T9" s="65"/>
      <c r="U9" s="65"/>
      <c r="V9" s="65"/>
      <c r="W9" s="65">
        <v>13.6</v>
      </c>
      <c r="X9" s="65"/>
      <c r="Y9" s="65"/>
      <c r="Z9" s="65"/>
      <c r="AA9" s="65"/>
      <c r="AB9" s="65">
        <v>13.62</v>
      </c>
      <c r="AC9" s="65"/>
      <c r="AD9" s="65"/>
      <c r="AE9" s="65"/>
      <c r="AF9" s="65"/>
      <c r="AG9" s="65"/>
    </row>
    <row r="10" spans="1:33" ht="13.5">
      <c r="A10" s="64" t="s">
        <v>57</v>
      </c>
      <c r="B10" s="97">
        <v>3</v>
      </c>
      <c r="C10" s="65">
        <v>13.71</v>
      </c>
      <c r="D10" s="65"/>
      <c r="E10" s="65"/>
      <c r="F10" s="65"/>
      <c r="G10" s="65"/>
      <c r="H10" s="65"/>
      <c r="I10" s="65"/>
      <c r="J10" s="65"/>
      <c r="K10" s="65"/>
      <c r="L10" s="65"/>
      <c r="M10" s="65"/>
      <c r="N10" s="65"/>
      <c r="O10" s="65"/>
      <c r="P10" s="65"/>
      <c r="Q10" s="65"/>
      <c r="R10" s="65">
        <v>12.9</v>
      </c>
      <c r="S10" s="65"/>
      <c r="T10" s="65"/>
      <c r="U10" s="65"/>
      <c r="V10" s="65"/>
      <c r="W10" s="65"/>
      <c r="X10" s="65"/>
      <c r="Y10" s="65"/>
      <c r="Z10" s="65"/>
      <c r="AA10" s="65"/>
      <c r="AB10" s="65"/>
      <c r="AC10" s="65"/>
      <c r="AD10" s="65"/>
      <c r="AE10" s="65"/>
      <c r="AF10" s="65"/>
      <c r="AG10" s="65">
        <v>13.7</v>
      </c>
    </row>
    <row r="11" spans="1:33" s="67" customFormat="1" ht="12">
      <c r="A11" s="66"/>
      <c r="B11" s="66" t="s">
        <v>58</v>
      </c>
      <c r="C11" s="66">
        <f aca="true" t="shared" si="0" ref="C11:AG11">AVERAGE(C8:C10)</f>
        <v>13.705</v>
      </c>
      <c r="D11" s="66">
        <f t="shared" si="0"/>
        <v>13.69</v>
      </c>
      <c r="E11" s="66">
        <f t="shared" si="0"/>
        <v>13.68</v>
      </c>
      <c r="F11" s="66">
        <f t="shared" si="0"/>
        <v>13.66</v>
      </c>
      <c r="G11" s="66">
        <f t="shared" si="0"/>
        <v>13.64</v>
      </c>
      <c r="H11" s="66">
        <f t="shared" si="0"/>
        <v>13.594999999999999</v>
      </c>
      <c r="I11" s="66">
        <f t="shared" si="0"/>
        <v>13.59</v>
      </c>
      <c r="J11" s="66">
        <f t="shared" si="0"/>
        <v>13.59</v>
      </c>
      <c r="K11" s="66">
        <f t="shared" si="0"/>
        <v>13.58</v>
      </c>
      <c r="L11" s="66">
        <f t="shared" si="0"/>
        <v>13.59</v>
      </c>
      <c r="M11" s="66">
        <f t="shared" si="0"/>
        <v>13.575</v>
      </c>
      <c r="N11" s="66">
        <f t="shared" si="0"/>
        <v>13.51</v>
      </c>
      <c r="O11" s="66">
        <f t="shared" si="0"/>
        <v>13.33</v>
      </c>
      <c r="P11" s="66">
        <f t="shared" si="0"/>
        <v>13.15</v>
      </c>
      <c r="Q11" s="66">
        <f t="shared" si="0"/>
        <v>12.98</v>
      </c>
      <c r="R11" s="66">
        <f t="shared" si="0"/>
        <v>12.906666666666666</v>
      </c>
      <c r="S11" s="66">
        <f t="shared" si="0"/>
        <v>13</v>
      </c>
      <c r="T11" s="66">
        <f t="shared" si="0"/>
        <v>13.17</v>
      </c>
      <c r="U11" s="66">
        <f t="shared" si="0"/>
        <v>13.35</v>
      </c>
      <c r="V11" s="66">
        <f t="shared" si="0"/>
        <v>13.51</v>
      </c>
      <c r="W11" s="66">
        <f t="shared" si="0"/>
        <v>13.605</v>
      </c>
      <c r="X11" s="66">
        <f t="shared" si="0"/>
        <v>13.62</v>
      </c>
      <c r="Y11" s="66">
        <f t="shared" si="0"/>
        <v>13.61</v>
      </c>
      <c r="Z11" s="66">
        <f t="shared" si="0"/>
        <v>13.6</v>
      </c>
      <c r="AA11" s="66">
        <f t="shared" si="0"/>
        <v>13.6</v>
      </c>
      <c r="AB11" s="66">
        <f t="shared" si="0"/>
        <v>13.62</v>
      </c>
      <c r="AC11" s="66">
        <f t="shared" si="0"/>
        <v>13.67</v>
      </c>
      <c r="AD11" s="66">
        <f t="shared" si="0"/>
        <v>13.68</v>
      </c>
      <c r="AE11" s="66">
        <f t="shared" si="0"/>
        <v>13.69</v>
      </c>
      <c r="AF11" s="66">
        <f t="shared" si="0"/>
        <v>13.71</v>
      </c>
      <c r="AG11" s="66">
        <f t="shared" si="0"/>
        <v>13.7</v>
      </c>
    </row>
    <row r="12" spans="3:33" s="98" customFormat="1" ht="21" customHeight="1" thickBot="1">
      <c r="C12" s="98">
        <v>-15</v>
      </c>
      <c r="D12" s="98">
        <v>-14</v>
      </c>
      <c r="E12" s="98">
        <v>-13</v>
      </c>
      <c r="F12" s="98">
        <v>-12</v>
      </c>
      <c r="G12" s="98">
        <v>-11</v>
      </c>
      <c r="H12" s="98">
        <v>-10</v>
      </c>
      <c r="I12" s="98">
        <v>-9</v>
      </c>
      <c r="J12" s="98">
        <v>-8</v>
      </c>
      <c r="K12" s="98">
        <v>-7</v>
      </c>
      <c r="L12" s="98">
        <v>-6</v>
      </c>
      <c r="M12" s="98">
        <v>-5</v>
      </c>
      <c r="N12" s="98">
        <v>-4</v>
      </c>
      <c r="O12" s="98">
        <v>-3</v>
      </c>
      <c r="P12" s="98">
        <v>-2</v>
      </c>
      <c r="Q12" s="98">
        <v>-1</v>
      </c>
      <c r="R12" s="99">
        <v>0</v>
      </c>
      <c r="S12" s="98">
        <v>1</v>
      </c>
      <c r="T12" s="98">
        <v>2</v>
      </c>
      <c r="U12" s="98">
        <v>3</v>
      </c>
      <c r="V12" s="98">
        <v>4</v>
      </c>
      <c r="W12" s="98">
        <v>5</v>
      </c>
      <c r="X12" s="98">
        <v>6</v>
      </c>
      <c r="Y12" s="98">
        <v>7</v>
      </c>
      <c r="Z12" s="98">
        <v>8</v>
      </c>
      <c r="AA12" s="98">
        <v>9</v>
      </c>
      <c r="AB12" s="98">
        <v>10</v>
      </c>
      <c r="AC12" s="98">
        <v>11</v>
      </c>
      <c r="AD12" s="98">
        <v>12</v>
      </c>
      <c r="AE12" s="98">
        <v>13</v>
      </c>
      <c r="AF12" s="98">
        <v>14</v>
      </c>
      <c r="AG12" s="98">
        <v>15</v>
      </c>
    </row>
    <row r="13" spans="1:33" s="67" customFormat="1" ht="13.5">
      <c r="A13" s="66"/>
      <c r="B13" s="100" t="s">
        <v>59</v>
      </c>
      <c r="C13" s="71">
        <f aca="true" t="shared" si="1" ref="C13:AG13">C11/$R$11</f>
        <v>1.0618543388429753</v>
      </c>
      <c r="D13" s="71">
        <f t="shared" si="1"/>
        <v>1.0606921487603305</v>
      </c>
      <c r="E13" s="71">
        <f t="shared" si="1"/>
        <v>1.0599173553719008</v>
      </c>
      <c r="F13" s="71">
        <f t="shared" si="1"/>
        <v>1.0583677685950414</v>
      </c>
      <c r="G13" s="71">
        <f t="shared" si="1"/>
        <v>1.0568181818181819</v>
      </c>
      <c r="H13" s="71">
        <f t="shared" si="1"/>
        <v>1.0533316115702478</v>
      </c>
      <c r="I13" s="71">
        <f t="shared" si="1"/>
        <v>1.052944214876033</v>
      </c>
      <c r="J13" s="71">
        <f t="shared" si="1"/>
        <v>1.052944214876033</v>
      </c>
      <c r="K13" s="71">
        <f t="shared" si="1"/>
        <v>1.0521694214876034</v>
      </c>
      <c r="L13" s="71">
        <f t="shared" si="1"/>
        <v>1.052944214876033</v>
      </c>
      <c r="M13" s="71">
        <f t="shared" si="1"/>
        <v>1.0517820247933884</v>
      </c>
      <c r="N13" s="71">
        <f t="shared" si="1"/>
        <v>1.046745867768595</v>
      </c>
      <c r="O13" s="71">
        <f t="shared" si="1"/>
        <v>1.0327995867768596</v>
      </c>
      <c r="P13" s="71">
        <f t="shared" si="1"/>
        <v>1.0188533057851241</v>
      </c>
      <c r="Q13" s="71">
        <f t="shared" si="1"/>
        <v>1.0056818181818183</v>
      </c>
      <c r="R13" s="72">
        <f t="shared" si="1"/>
        <v>1</v>
      </c>
      <c r="S13" s="71">
        <f t="shared" si="1"/>
        <v>1.0072314049586777</v>
      </c>
      <c r="T13" s="71">
        <f t="shared" si="1"/>
        <v>1.0204028925619835</v>
      </c>
      <c r="U13" s="71">
        <f t="shared" si="1"/>
        <v>1.034349173553719</v>
      </c>
      <c r="V13" s="71">
        <f t="shared" si="1"/>
        <v>1.046745867768595</v>
      </c>
      <c r="W13" s="71">
        <f t="shared" si="1"/>
        <v>1.0541064049586777</v>
      </c>
      <c r="X13" s="71">
        <f t="shared" si="1"/>
        <v>1.0552685950413223</v>
      </c>
      <c r="Y13" s="71">
        <f t="shared" si="1"/>
        <v>1.0544938016528926</v>
      </c>
      <c r="Z13" s="71">
        <f t="shared" si="1"/>
        <v>1.0537190082644627</v>
      </c>
      <c r="AA13" s="71">
        <f t="shared" si="1"/>
        <v>1.0537190082644627</v>
      </c>
      <c r="AB13" s="71">
        <f t="shared" si="1"/>
        <v>1.0552685950413223</v>
      </c>
      <c r="AC13" s="71">
        <f t="shared" si="1"/>
        <v>1.0591425619834711</v>
      </c>
      <c r="AD13" s="71">
        <f t="shared" si="1"/>
        <v>1.0599173553719008</v>
      </c>
      <c r="AE13" s="71">
        <f t="shared" si="1"/>
        <v>1.0606921487603305</v>
      </c>
      <c r="AF13" s="71">
        <f t="shared" si="1"/>
        <v>1.0622417355371903</v>
      </c>
      <c r="AG13" s="71">
        <f t="shared" si="1"/>
        <v>1.0614669421487604</v>
      </c>
    </row>
    <row r="14" spans="18:33" ht="13.5">
      <c r="R14" s="71"/>
      <c r="S14" s="71"/>
      <c r="T14" s="71"/>
      <c r="U14" s="71"/>
      <c r="V14" s="71"/>
      <c r="W14" s="71"/>
      <c r="X14" s="71"/>
      <c r="Y14" s="71"/>
      <c r="Z14" s="71"/>
      <c r="AA14" s="71"/>
      <c r="AB14" s="71"/>
      <c r="AC14" s="71"/>
      <c r="AD14" s="71"/>
      <c r="AE14" s="71"/>
      <c r="AF14" s="71"/>
      <c r="AG14" s="71"/>
    </row>
    <row r="15" spans="10:17" ht="14.25" customHeight="1">
      <c r="J15" s="360" t="s">
        <v>60</v>
      </c>
      <c r="K15" s="357"/>
      <c r="L15" s="357"/>
      <c r="M15" s="357"/>
      <c r="N15" s="357"/>
      <c r="O15" s="357"/>
      <c r="P15" s="357"/>
      <c r="Q15" s="357"/>
    </row>
    <row r="16" spans="10:33" ht="15" customHeight="1" thickBot="1">
      <c r="J16" s="357"/>
      <c r="K16" s="357"/>
      <c r="L16" s="357"/>
      <c r="M16" s="357"/>
      <c r="N16" s="357"/>
      <c r="O16" s="357"/>
      <c r="P16" s="357"/>
      <c r="Q16" s="357"/>
      <c r="R16" s="73">
        <v>0</v>
      </c>
      <c r="S16" s="73">
        <v>1</v>
      </c>
      <c r="T16" s="73">
        <v>2</v>
      </c>
      <c r="U16" s="73">
        <v>3</v>
      </c>
      <c r="V16" s="73">
        <v>4</v>
      </c>
      <c r="W16" s="73">
        <v>5</v>
      </c>
      <c r="X16" s="73">
        <v>6</v>
      </c>
      <c r="Y16" s="73">
        <v>7</v>
      </c>
      <c r="Z16" s="73">
        <v>8</v>
      </c>
      <c r="AA16" s="73">
        <v>9</v>
      </c>
      <c r="AB16" s="73">
        <v>10</v>
      </c>
      <c r="AC16" s="73">
        <v>11</v>
      </c>
      <c r="AD16" s="73">
        <v>12</v>
      </c>
      <c r="AE16" s="73">
        <v>13</v>
      </c>
      <c r="AF16" s="73">
        <v>14</v>
      </c>
      <c r="AG16" s="73">
        <v>15</v>
      </c>
    </row>
    <row r="17" spans="16:33" ht="13.5">
      <c r="P17" s="74"/>
      <c r="Q17" s="75" t="s">
        <v>61</v>
      </c>
      <c r="R17" s="76">
        <f aca="true" t="shared" si="2" ref="R17:AG17">R13</f>
        <v>1</v>
      </c>
      <c r="S17" s="76">
        <f t="shared" si="2"/>
        <v>1.0072314049586777</v>
      </c>
      <c r="T17" s="76">
        <f t="shared" si="2"/>
        <v>1.0204028925619835</v>
      </c>
      <c r="U17" s="76">
        <f t="shared" si="2"/>
        <v>1.034349173553719</v>
      </c>
      <c r="V17" s="76">
        <f t="shared" si="2"/>
        <v>1.046745867768595</v>
      </c>
      <c r="W17" s="76">
        <f t="shared" si="2"/>
        <v>1.0541064049586777</v>
      </c>
      <c r="X17" s="76">
        <f t="shared" si="2"/>
        <v>1.0552685950413223</v>
      </c>
      <c r="Y17" s="76">
        <f t="shared" si="2"/>
        <v>1.0544938016528926</v>
      </c>
      <c r="Z17" s="76">
        <f t="shared" si="2"/>
        <v>1.0537190082644627</v>
      </c>
      <c r="AA17" s="76">
        <f t="shared" si="2"/>
        <v>1.0537190082644627</v>
      </c>
      <c r="AB17" s="76">
        <f t="shared" si="2"/>
        <v>1.0552685950413223</v>
      </c>
      <c r="AC17" s="76">
        <f t="shared" si="2"/>
        <v>1.0591425619834711</v>
      </c>
      <c r="AD17" s="76">
        <f t="shared" si="2"/>
        <v>1.0599173553719008</v>
      </c>
      <c r="AE17" s="76">
        <f t="shared" si="2"/>
        <v>1.0606921487603305</v>
      </c>
      <c r="AF17" s="76">
        <f t="shared" si="2"/>
        <v>1.0622417355371903</v>
      </c>
      <c r="AG17" s="76">
        <f t="shared" si="2"/>
        <v>1.0614669421487604</v>
      </c>
    </row>
    <row r="18" spans="16:33" ht="14.25" thickBot="1">
      <c r="P18" s="101"/>
      <c r="Q18" s="102" t="s">
        <v>62</v>
      </c>
      <c r="R18" s="101"/>
      <c r="S18" s="103">
        <f>Q13</f>
        <v>1.0056818181818183</v>
      </c>
      <c r="T18" s="103">
        <f>P13</f>
        <v>1.0188533057851241</v>
      </c>
      <c r="U18" s="103">
        <f>O13</f>
        <v>1.0327995867768596</v>
      </c>
      <c r="V18" s="103">
        <f>N13</f>
        <v>1.046745867768595</v>
      </c>
      <c r="W18" s="103">
        <f>M13</f>
        <v>1.0517820247933884</v>
      </c>
      <c r="X18" s="103">
        <f>L13</f>
        <v>1.052944214876033</v>
      </c>
      <c r="Y18" s="103">
        <f>K13</f>
        <v>1.0521694214876034</v>
      </c>
      <c r="Z18" s="103">
        <f>J13</f>
        <v>1.052944214876033</v>
      </c>
      <c r="AA18" s="103">
        <f>I13</f>
        <v>1.052944214876033</v>
      </c>
      <c r="AB18" s="103">
        <f>H13</f>
        <v>1.0533316115702478</v>
      </c>
      <c r="AC18" s="103">
        <f>G13</f>
        <v>1.0568181818181819</v>
      </c>
      <c r="AD18" s="103">
        <f>F13</f>
        <v>1.0583677685950414</v>
      </c>
      <c r="AE18" s="103">
        <f>E13</f>
        <v>1.0599173553719008</v>
      </c>
      <c r="AF18" s="103">
        <f>D13</f>
        <v>1.0606921487603305</v>
      </c>
      <c r="AG18" s="103">
        <f>C13</f>
        <v>1.0618543388429753</v>
      </c>
    </row>
    <row r="19" spans="3:33" ht="14.25" customHeight="1">
      <c r="C19" s="60"/>
      <c r="P19" s="366" t="s">
        <v>63</v>
      </c>
      <c r="Q19" s="367"/>
      <c r="R19" s="71">
        <f>R17</f>
        <v>1</v>
      </c>
      <c r="S19" s="71">
        <f aca="true" t="shared" si="3" ref="S19:AG19">(S17+S18)/2</f>
        <v>1.006456611570248</v>
      </c>
      <c r="T19" s="71">
        <f t="shared" si="3"/>
        <v>1.0196280991735538</v>
      </c>
      <c r="U19" s="71">
        <f t="shared" si="3"/>
        <v>1.0335743801652892</v>
      </c>
      <c r="V19" s="71">
        <f t="shared" si="3"/>
        <v>1.046745867768595</v>
      </c>
      <c r="W19" s="71">
        <f t="shared" si="3"/>
        <v>1.052944214876033</v>
      </c>
      <c r="X19" s="71">
        <f t="shared" si="3"/>
        <v>1.0541064049586777</v>
      </c>
      <c r="Y19" s="71">
        <f t="shared" si="3"/>
        <v>1.053331611570248</v>
      </c>
      <c r="Z19" s="71">
        <f t="shared" si="3"/>
        <v>1.0533316115702478</v>
      </c>
      <c r="AA19" s="71">
        <f t="shared" si="3"/>
        <v>1.0533316115702478</v>
      </c>
      <c r="AB19" s="71">
        <f t="shared" si="3"/>
        <v>1.054300103305785</v>
      </c>
      <c r="AC19" s="71">
        <f t="shared" si="3"/>
        <v>1.0579803719008265</v>
      </c>
      <c r="AD19" s="71">
        <f t="shared" si="3"/>
        <v>1.0591425619834711</v>
      </c>
      <c r="AE19" s="71">
        <f t="shared" si="3"/>
        <v>1.0603047520661155</v>
      </c>
      <c r="AF19" s="71">
        <f t="shared" si="3"/>
        <v>1.0614669421487604</v>
      </c>
      <c r="AG19" s="71">
        <f t="shared" si="3"/>
        <v>1.0616606404958677</v>
      </c>
    </row>
    <row r="20" spans="3:33" ht="13.5">
      <c r="C20" s="60"/>
      <c r="P20" s="361" t="s">
        <v>64</v>
      </c>
      <c r="Q20" s="362"/>
      <c r="R20" s="81">
        <f aca="true" t="shared" si="4" ref="R20:AG20">0.0000003599083*R16^6-0.00001856812*R16^5+0.0003628167*R16^4-0.003256785*R16^3+0.01221585*R16^2-0.00416939*R16+1.000318</f>
        <v>1.000318</v>
      </c>
      <c r="S20" s="81">
        <f t="shared" si="4"/>
        <v>1.0054522834883</v>
      </c>
      <c r="T20" s="81">
        <f t="shared" si="4"/>
        <v>1.0200222614912</v>
      </c>
      <c r="U20" s="81">
        <f t="shared" si="4"/>
        <v>1.0349577576907</v>
      </c>
      <c r="V20" s="81">
        <f t="shared" si="4"/>
        <v>1.0460013047168</v>
      </c>
      <c r="W20" s="81">
        <f t="shared" si="4"/>
        <v>1.0521278046875</v>
      </c>
      <c r="X20" s="81">
        <f t="shared" si="4"/>
        <v>1.0542233237248</v>
      </c>
      <c r="Y20" s="81">
        <f t="shared" si="4"/>
        <v>1.0540230204467003</v>
      </c>
      <c r="Z20" s="81">
        <f t="shared" si="4"/>
        <v>1.0533082084352001</v>
      </c>
      <c r="AA20" s="81">
        <f t="shared" si="4"/>
        <v>1.0533625526803</v>
      </c>
      <c r="AB20" s="81">
        <f t="shared" si="4"/>
        <v>1.0546874</v>
      </c>
      <c r="AC20" s="81">
        <f t="shared" si="4"/>
        <v>1.0569762434362993</v>
      </c>
      <c r="AD20" s="81">
        <f t="shared" si="4"/>
        <v>1.0593483206272</v>
      </c>
      <c r="AE20" s="81">
        <f t="shared" si="4"/>
        <v>1.0608413461546982</v>
      </c>
      <c r="AF20" s="81">
        <f t="shared" si="4"/>
        <v>1.0611633778688017</v>
      </c>
      <c r="AG20" s="81">
        <f t="shared" si="4"/>
        <v>1.0617038171874995</v>
      </c>
    </row>
    <row r="21" spans="16:33" ht="13.5">
      <c r="P21" s="77"/>
      <c r="Q21" s="104" t="s">
        <v>65</v>
      </c>
      <c r="R21" s="105">
        <f aca="true" t="shared" si="5" ref="R21:AG21">R20/R19-1</f>
        <v>0.00031800000000004047</v>
      </c>
      <c r="S21" s="105">
        <f t="shared" si="5"/>
        <v>-0.0009978851253023002</v>
      </c>
      <c r="T21" s="105">
        <f t="shared" si="5"/>
        <v>0.0003865745931930231</v>
      </c>
      <c r="U21" s="105">
        <f t="shared" si="5"/>
        <v>0.001338440224485371</v>
      </c>
      <c r="V21" s="105">
        <f t="shared" si="5"/>
        <v>-0.0007113121481743256</v>
      </c>
      <c r="W21" s="105">
        <f t="shared" si="5"/>
        <v>-0.0007753593941624004</v>
      </c>
      <c r="X21" s="105">
        <f t="shared" si="5"/>
        <v>0.00011091742311042374</v>
      </c>
      <c r="Y21" s="105">
        <f t="shared" si="5"/>
        <v>0.000656401905019699</v>
      </c>
      <c r="Z21" s="105">
        <f t="shared" si="5"/>
        <v>-2.2218202502033435E-05</v>
      </c>
      <c r="AA21" s="105">
        <f t="shared" si="5"/>
        <v>2.9374519583846848E-05</v>
      </c>
      <c r="AB21" s="105">
        <f t="shared" si="5"/>
        <v>0.00036734957437678517</v>
      </c>
      <c r="AC21" s="105">
        <f t="shared" si="5"/>
        <v>-0.0009490993322712749</v>
      </c>
      <c r="AD21" s="105">
        <f t="shared" si="5"/>
        <v>0.00019426907303543572</v>
      </c>
      <c r="AE21" s="105">
        <f t="shared" si="5"/>
        <v>0.0005060753406387342</v>
      </c>
      <c r="AF21" s="105">
        <f t="shared" si="5"/>
        <v>-0.00028598561849146886</v>
      </c>
      <c r="AG21" s="105">
        <f t="shared" si="5"/>
        <v>4.0669014169658624E-05</v>
      </c>
    </row>
    <row r="22" spans="12:17" ht="13.5">
      <c r="L22" s="360" t="s">
        <v>69</v>
      </c>
      <c r="M22" s="357"/>
      <c r="N22" s="357"/>
      <c r="O22" s="357"/>
      <c r="P22" s="357"/>
      <c r="Q22" s="357"/>
    </row>
    <row r="23" ht="13.5">
      <c r="P23" s="85" t="s">
        <v>70</v>
      </c>
    </row>
    <row r="24" ht="13.5"/>
    <row r="25" ht="13.5"/>
    <row r="26" spans="1:33" s="86" customFormat="1" ht="13.5">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row>
    <row r="27" spans="1:33" s="89" customFormat="1" ht="12">
      <c r="A27" s="87"/>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row>
    <row r="28" spans="1:33" s="89" customFormat="1" ht="12">
      <c r="A28" s="87"/>
      <c r="B28" s="88"/>
      <c r="C28" s="87"/>
      <c r="D28" s="87"/>
      <c r="E28" s="87"/>
      <c r="F28" s="87"/>
      <c r="G28" s="87"/>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row>
    <row r="29" spans="1:33" s="89" customFormat="1" ht="12">
      <c r="A29" s="87"/>
      <c r="B29" s="88"/>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row>
    <row r="30" spans="1:33" s="89" customFormat="1" ht="12">
      <c r="A30" s="87"/>
      <c r="B30" s="88"/>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row>
    <row r="31" spans="1:33" s="89" customFormat="1" ht="12">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row>
    <row r="32" s="88" customFormat="1" ht="12"/>
    <row r="33" spans="1:60" s="89" customFormat="1" ht="12">
      <c r="A33" s="87"/>
      <c r="B33" s="87"/>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row>
    <row r="34" spans="1:33" s="86" customFormat="1" ht="13.5">
      <c r="A34" s="77"/>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row>
    <row r="35" spans="3:33" s="91" customFormat="1" ht="13.5">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row>
    <row r="36" s="79" customFormat="1" ht="13.5">
      <c r="B36" s="91"/>
    </row>
    <row r="37" spans="1:33" s="86" customFormat="1" ht="13.5">
      <c r="A37" s="77"/>
      <c r="B37" s="92"/>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c r="AG37" s="79"/>
    </row>
    <row r="38" spans="2:33" s="79" customFormat="1" ht="12">
      <c r="B38" s="93"/>
      <c r="C38" s="94"/>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row>
    <row r="39" spans="3:33" s="79" customFormat="1" ht="12">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row>
    <row r="40" spans="1:33" s="86" customFormat="1" ht="13.5">
      <c r="A40" s="77"/>
      <c r="B40" s="77"/>
      <c r="C40" s="77"/>
      <c r="D40" s="77"/>
      <c r="E40" s="77"/>
      <c r="F40" s="77"/>
      <c r="G40" s="77"/>
      <c r="H40" s="77"/>
      <c r="I40" s="77"/>
      <c r="J40" s="77"/>
      <c r="K40" s="77"/>
      <c r="L40" s="77"/>
      <c r="M40" s="77"/>
      <c r="N40" s="77"/>
      <c r="O40" s="77"/>
      <c r="P40" s="77"/>
      <c r="Q40" s="355"/>
      <c r="R40" s="356"/>
      <c r="S40" s="356"/>
      <c r="T40" s="94"/>
      <c r="U40" s="94"/>
      <c r="V40" s="94"/>
      <c r="W40" s="94"/>
      <c r="X40" s="94"/>
      <c r="Y40" s="94"/>
      <c r="Z40" s="94"/>
      <c r="AA40" s="94"/>
      <c r="AB40" s="94"/>
      <c r="AC40" s="94"/>
      <c r="AD40" s="94"/>
      <c r="AE40" s="94"/>
      <c r="AF40" s="94"/>
      <c r="AG40" s="94"/>
    </row>
    <row r="41" spans="1:33" s="86" customFormat="1" ht="13.5">
      <c r="A41" s="77"/>
      <c r="B41" s="77"/>
      <c r="C41" s="77"/>
      <c r="D41" s="77"/>
      <c r="E41" s="77"/>
      <c r="F41" s="77"/>
      <c r="G41" s="77"/>
      <c r="H41" s="77"/>
      <c r="I41" s="77"/>
      <c r="J41" s="77"/>
      <c r="K41" s="77"/>
      <c r="L41" s="77"/>
      <c r="M41" s="77"/>
      <c r="N41" s="77"/>
      <c r="O41" s="77"/>
      <c r="P41" s="77"/>
      <c r="Q41" s="77"/>
      <c r="R41" s="88"/>
      <c r="S41" s="88"/>
      <c r="T41" s="88"/>
      <c r="U41" s="88"/>
      <c r="V41" s="88"/>
      <c r="W41" s="88"/>
      <c r="X41" s="88"/>
      <c r="Y41" s="88"/>
      <c r="Z41" s="88"/>
      <c r="AA41" s="88"/>
      <c r="AB41" s="88"/>
      <c r="AC41" s="88"/>
      <c r="AD41" s="88"/>
      <c r="AE41" s="88"/>
      <c r="AF41" s="88"/>
      <c r="AG41" s="88"/>
    </row>
    <row r="42" spans="1:33" s="86" customFormat="1" ht="13.5">
      <c r="A42" s="77"/>
      <c r="B42" s="77"/>
      <c r="C42" s="77"/>
      <c r="D42" s="77"/>
      <c r="E42" s="77"/>
      <c r="F42" s="77"/>
      <c r="G42" s="77"/>
      <c r="H42" s="77"/>
      <c r="I42" s="77"/>
      <c r="J42" s="77"/>
      <c r="K42" s="77"/>
      <c r="L42" s="77"/>
      <c r="M42" s="77"/>
      <c r="N42" s="77"/>
      <c r="O42" s="77"/>
      <c r="P42" s="77"/>
      <c r="Q42" s="95"/>
      <c r="R42" s="96"/>
      <c r="S42" s="96"/>
      <c r="T42" s="96"/>
      <c r="U42" s="96"/>
      <c r="V42" s="96"/>
      <c r="W42" s="96"/>
      <c r="X42" s="96"/>
      <c r="Y42" s="96"/>
      <c r="Z42" s="96"/>
      <c r="AA42" s="96"/>
      <c r="AB42" s="96"/>
      <c r="AC42" s="96"/>
      <c r="AD42" s="96"/>
      <c r="AE42" s="96"/>
      <c r="AF42" s="96"/>
      <c r="AG42" s="96"/>
    </row>
    <row r="43" spans="1:33" s="86" customFormat="1" ht="13.5">
      <c r="A43" s="77"/>
      <c r="B43" s="77"/>
      <c r="C43" s="77"/>
      <c r="D43" s="77"/>
      <c r="E43" s="77"/>
      <c r="F43" s="77"/>
      <c r="G43" s="77"/>
      <c r="H43" s="77"/>
      <c r="I43" s="77"/>
      <c r="J43" s="77"/>
      <c r="K43" s="77"/>
      <c r="L43" s="77"/>
      <c r="M43" s="77"/>
      <c r="N43" s="77"/>
      <c r="O43" s="77"/>
      <c r="P43" s="77"/>
      <c r="Q43" s="95"/>
      <c r="R43" s="96"/>
      <c r="S43" s="96"/>
      <c r="T43" s="96"/>
      <c r="U43" s="96"/>
      <c r="V43" s="96"/>
      <c r="W43" s="96"/>
      <c r="X43" s="96"/>
      <c r="Y43" s="96"/>
      <c r="Z43" s="96"/>
      <c r="AA43" s="96"/>
      <c r="AB43" s="96"/>
      <c r="AC43" s="96"/>
      <c r="AD43" s="96"/>
      <c r="AE43" s="96"/>
      <c r="AF43" s="96"/>
      <c r="AG43" s="96"/>
    </row>
    <row r="44" spans="1:33" s="86" customFormat="1" ht="13.5">
      <c r="A44" s="77"/>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row>
    <row r="45" spans="1:33" s="86" customFormat="1" ht="13.5">
      <c r="A45" s="77"/>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row>
    <row r="46" spans="1:33" s="86" customFormat="1" ht="13.5">
      <c r="A46" s="77"/>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row>
    <row r="47" spans="1:33" s="86" customFormat="1" ht="13.5">
      <c r="A47" s="77"/>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row>
    <row r="48" spans="1:33" s="86" customFormat="1" ht="13.5">
      <c r="A48" s="77"/>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row>
    <row r="49" spans="1:33" s="86" customFormat="1" ht="13.5">
      <c r="A49" s="77"/>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row>
    <row r="50" spans="1:33" s="86" customFormat="1" ht="13.5">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row>
    <row r="51" spans="1:33" s="86" customFormat="1" ht="13.5">
      <c r="A51" s="77"/>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row>
    <row r="52" spans="1:33" s="86" customFormat="1" ht="13.5">
      <c r="A52" s="77"/>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row>
    <row r="53" spans="1:33" s="86" customFormat="1" ht="13.5">
      <c r="A53" s="77"/>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row>
    <row r="54" spans="1:33" s="86" customFormat="1" ht="13.5">
      <c r="A54" s="77"/>
      <c r="B54" s="77"/>
      <c r="C54" s="77"/>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row>
    <row r="55" spans="1:33" s="86" customFormat="1" ht="13.5">
      <c r="A55" s="77"/>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row>
    <row r="56" spans="1:33" s="86" customFormat="1" ht="13.5">
      <c r="A56" s="77"/>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row>
    <row r="57" spans="1:33" s="86" customFormat="1" ht="13.5">
      <c r="A57" s="77"/>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row>
    <row r="58" spans="1:33" s="86" customFormat="1" ht="13.5">
      <c r="A58" s="77"/>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row>
    <row r="59" spans="1:33" s="86" customFormat="1" ht="13.5">
      <c r="A59" s="77"/>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row>
    <row r="60" spans="1:33" s="86" customFormat="1" ht="13.5">
      <c r="A60" s="77"/>
      <c r="B60" s="77"/>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row>
    <row r="61" spans="1:33" s="86" customFormat="1" ht="13.5">
      <c r="A61" s="77"/>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row>
  </sheetData>
  <mergeCells count="10">
    <mergeCell ref="A1:J1"/>
    <mergeCell ref="Q40:S40"/>
    <mergeCell ref="A3:F3"/>
    <mergeCell ref="A4:F4"/>
    <mergeCell ref="A5:E5"/>
    <mergeCell ref="P19:Q19"/>
    <mergeCell ref="J15:Q16"/>
    <mergeCell ref="L22:Q22"/>
    <mergeCell ref="M1:X1"/>
    <mergeCell ref="P20:Q20"/>
  </mergeCells>
  <printOptions/>
  <pageMargins left="0.75" right="0.75" top="1" bottom="1" header="0.512" footer="0.512"/>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M30"/>
  <sheetViews>
    <sheetView zoomScale="75" zoomScaleNormal="75" workbookViewId="0" topLeftCell="A1">
      <selection activeCell="S11" sqref="S11"/>
    </sheetView>
  </sheetViews>
  <sheetFormatPr defaultColWidth="8.796875" defaultRowHeight="15"/>
  <cols>
    <col min="2" max="2" width="5.5" style="0" customWidth="1"/>
    <col min="3" max="6" width="10" style="0" bestFit="1" customWidth="1"/>
    <col min="9" max="9" width="9.09765625" style="0" bestFit="1" customWidth="1"/>
    <col min="10" max="15" width="10.59765625" style="0" customWidth="1"/>
  </cols>
  <sheetData>
    <row r="1" spans="1:4" ht="14.25">
      <c r="A1" s="233" t="s">
        <v>4</v>
      </c>
      <c r="B1" s="26" t="s">
        <v>213</v>
      </c>
      <c r="C1" s="26"/>
      <c r="D1" s="26"/>
    </row>
    <row r="2" spans="1:4" ht="14.25">
      <c r="A2" s="233" t="s">
        <v>5</v>
      </c>
      <c r="B2" s="26" t="s">
        <v>220</v>
      </c>
      <c r="C2" s="26"/>
      <c r="D2" s="26"/>
    </row>
    <row r="3" spans="1:4" ht="14.25">
      <c r="A3" s="233" t="s">
        <v>7</v>
      </c>
      <c r="B3" s="26" t="s">
        <v>221</v>
      </c>
      <c r="C3" s="26"/>
      <c r="D3" s="26"/>
    </row>
    <row r="5" spans="1:6" ht="15" customHeight="1">
      <c r="A5" s="368" t="s">
        <v>214</v>
      </c>
      <c r="B5" s="368"/>
      <c r="C5" s="368"/>
      <c r="D5" s="368"/>
      <c r="E5" s="368"/>
      <c r="F5" s="368"/>
    </row>
    <row r="6" spans="1:6" ht="18" customHeight="1">
      <c r="A6" s="351" t="s">
        <v>215</v>
      </c>
      <c r="B6" s="352"/>
      <c r="C6" s="234">
        <v>5</v>
      </c>
      <c r="D6" s="234">
        <v>10</v>
      </c>
      <c r="E6" s="234">
        <v>15</v>
      </c>
      <c r="F6" s="235">
        <v>20</v>
      </c>
    </row>
    <row r="7" spans="1:12" ht="18" customHeight="1">
      <c r="A7" s="369" t="s">
        <v>216</v>
      </c>
      <c r="B7" s="347"/>
      <c r="C7" s="236">
        <f>C6*0.5611</f>
        <v>2.8055000000000003</v>
      </c>
      <c r="D7" s="236">
        <f>D6*0.5611</f>
        <v>5.611000000000001</v>
      </c>
      <c r="E7" s="236">
        <f>E6*0.5611</f>
        <v>8.416500000000001</v>
      </c>
      <c r="F7" s="237">
        <f>F6*0.5611</f>
        <v>11.222000000000001</v>
      </c>
      <c r="J7" s="238" t="s">
        <v>36</v>
      </c>
      <c r="K7" t="s">
        <v>37</v>
      </c>
      <c r="L7" t="s">
        <v>38</v>
      </c>
    </row>
    <row r="8" spans="1:12" ht="18" customHeight="1">
      <c r="A8" s="348" t="s">
        <v>217</v>
      </c>
      <c r="B8" s="239">
        <v>1</v>
      </c>
      <c r="C8" s="240">
        <v>0.4382</v>
      </c>
      <c r="D8" s="241">
        <v>0.4406</v>
      </c>
      <c r="E8" s="241">
        <v>0.4455</v>
      </c>
      <c r="F8" s="242">
        <v>0.4525</v>
      </c>
      <c r="H8" s="370" t="s">
        <v>217</v>
      </c>
      <c r="I8" s="236">
        <v>1</v>
      </c>
      <c r="J8" s="238">
        <v>0.0001461091</v>
      </c>
      <c r="K8" s="238">
        <v>-0.0003457494</v>
      </c>
      <c r="L8" s="238">
        <v>0.438</v>
      </c>
    </row>
    <row r="9" spans="1:13" ht="18" customHeight="1">
      <c r="A9" s="349"/>
      <c r="B9" s="243">
        <v>3</v>
      </c>
      <c r="C9" s="244">
        <v>0.4438</v>
      </c>
      <c r="D9" s="245">
        <v>0.4444</v>
      </c>
      <c r="E9" s="245">
        <v>0.4496</v>
      </c>
      <c r="F9" s="246">
        <v>0.456</v>
      </c>
      <c r="H9" s="370"/>
      <c r="I9" s="236">
        <v>3</v>
      </c>
      <c r="J9" s="238">
        <v>0.0001842245</v>
      </c>
      <c r="K9" s="238">
        <v>-0.001094279</v>
      </c>
      <c r="L9" s="238">
        <v>0.44525</v>
      </c>
      <c r="M9" s="238"/>
    </row>
    <row r="10" spans="1:13" ht="18" customHeight="1">
      <c r="A10" s="349"/>
      <c r="B10" s="243">
        <v>5</v>
      </c>
      <c r="C10" s="244">
        <v>0.4485</v>
      </c>
      <c r="D10" s="245">
        <v>0.4481</v>
      </c>
      <c r="E10" s="245">
        <v>0.4523</v>
      </c>
      <c r="F10" s="246">
        <v>0.4583</v>
      </c>
      <c r="H10" s="370"/>
      <c r="I10" s="236">
        <v>5</v>
      </c>
      <c r="J10" s="238">
        <v>0.0002032822</v>
      </c>
      <c r="K10" s="238">
        <v>-0.001653894</v>
      </c>
      <c r="L10" s="238">
        <v>0.4514</v>
      </c>
      <c r="M10" s="238"/>
    </row>
    <row r="11" spans="1:13" ht="18" customHeight="1">
      <c r="A11" s="349"/>
      <c r="B11" s="243">
        <v>10</v>
      </c>
      <c r="C11" s="244">
        <v>0.4607</v>
      </c>
      <c r="D11" s="245">
        <v>0.459</v>
      </c>
      <c r="E11" s="245">
        <v>0.4621</v>
      </c>
      <c r="F11" s="246">
        <v>0.4671</v>
      </c>
      <c r="H11" s="370"/>
      <c r="I11" s="236">
        <v>10</v>
      </c>
      <c r="J11" s="238">
        <v>0.0002128111</v>
      </c>
      <c r="K11" s="238">
        <v>-0.00219034</v>
      </c>
      <c r="L11" s="238">
        <v>0.465025</v>
      </c>
      <c r="M11" s="238"/>
    </row>
    <row r="12" spans="1:13" ht="18" customHeight="1">
      <c r="A12" s="350"/>
      <c r="B12" s="247">
        <v>15</v>
      </c>
      <c r="C12" s="248">
        <f>C11+(C11-C10)</f>
        <v>0.4729</v>
      </c>
      <c r="D12" s="249">
        <f>D11+(D11-D10)</f>
        <v>0.46990000000000004</v>
      </c>
      <c r="E12" s="249">
        <f>E11+(E11-E10)</f>
        <v>0.47190000000000004</v>
      </c>
      <c r="F12" s="250">
        <f>F11+(F11-F10)</f>
        <v>0.47590000000000005</v>
      </c>
      <c r="H12" s="370"/>
      <c r="I12" s="236">
        <v>15</v>
      </c>
      <c r="J12" s="238">
        <v>0.0002223399</v>
      </c>
      <c r="K12" s="238">
        <v>-0.002726787</v>
      </c>
      <c r="L12" s="238">
        <v>0.47865</v>
      </c>
      <c r="M12" s="238"/>
    </row>
    <row r="13" ht="18" customHeight="1"/>
    <row r="14" spans="1:9" ht="18" customHeight="1">
      <c r="A14" s="368" t="s">
        <v>218</v>
      </c>
      <c r="B14" s="368"/>
      <c r="C14" s="368"/>
      <c r="D14" s="368"/>
      <c r="E14" s="368"/>
      <c r="F14" s="368"/>
      <c r="H14" t="s">
        <v>36</v>
      </c>
      <c r="I14" t="s">
        <v>222</v>
      </c>
    </row>
    <row r="15" spans="1:9" ht="18" customHeight="1">
      <c r="A15" s="351" t="s">
        <v>215</v>
      </c>
      <c r="B15" s="352"/>
      <c r="C15" s="234">
        <v>5</v>
      </c>
      <c r="D15" s="234">
        <v>10</v>
      </c>
      <c r="E15" s="234">
        <v>15</v>
      </c>
      <c r="F15" s="235">
        <v>20</v>
      </c>
      <c r="H15" t="s">
        <v>37</v>
      </c>
      <c r="I15" t="s">
        <v>223</v>
      </c>
    </row>
    <row r="16" spans="1:9" ht="18" customHeight="1">
      <c r="A16" s="369" t="s">
        <v>216</v>
      </c>
      <c r="B16" s="347"/>
      <c r="C16" s="243">
        <f>C15*0.5611</f>
        <v>2.8055000000000003</v>
      </c>
      <c r="D16" s="243">
        <f>D15*0.5611</f>
        <v>5.611000000000001</v>
      </c>
      <c r="E16" s="243">
        <f>E15*0.5611</f>
        <v>8.416500000000001</v>
      </c>
      <c r="F16" s="251">
        <f>F15*0.5611</f>
        <v>11.222000000000001</v>
      </c>
      <c r="H16" t="s">
        <v>38</v>
      </c>
      <c r="I16" t="s">
        <v>219</v>
      </c>
    </row>
    <row r="17" spans="1:6" ht="18" customHeight="1">
      <c r="A17" s="348" t="s">
        <v>217</v>
      </c>
      <c r="B17" s="239">
        <v>1</v>
      </c>
      <c r="C17" s="240">
        <f aca="true" t="shared" si="0" ref="C17:F21">(0.0000001014108*$B17^3-0.000003024511*$B17^2+0.00002938295*$B17+0.0001198765)*C$16^2+(-0.000001617152*$B17^3+0.00004924422*$B17^2-0.000568833*$B17+0.0001847637)*C$16+(0.00285823*$B17+0.436229)</f>
        <v>0.4392951298868044</v>
      </c>
      <c r="D17" s="241">
        <f t="shared" si="0"/>
        <v>0.4418066069109697</v>
      </c>
      <c r="E17" s="241">
        <f t="shared" si="0"/>
        <v>0.4466216610724958</v>
      </c>
      <c r="F17" s="242">
        <f t="shared" si="0"/>
        <v>0.45374029237138275</v>
      </c>
    </row>
    <row r="18" spans="1:6" ht="18" customHeight="1">
      <c r="A18" s="349"/>
      <c r="B18" s="243">
        <v>3</v>
      </c>
      <c r="C18" s="244">
        <f t="shared" si="0"/>
        <v>0.44309999126817506</v>
      </c>
      <c r="D18" s="245">
        <f t="shared" si="0"/>
        <v>0.44428556165176425</v>
      </c>
      <c r="E18" s="245">
        <f t="shared" si="0"/>
        <v>0.4483604011507676</v>
      </c>
      <c r="F18" s="246">
        <f t="shared" si="0"/>
        <v>0.45532450976518507</v>
      </c>
    </row>
    <row r="19" spans="1:6" ht="18" customHeight="1">
      <c r="A19" s="349"/>
      <c r="B19" s="243">
        <v>5</v>
      </c>
      <c r="C19" s="244">
        <f t="shared" si="0"/>
        <v>0.4475504578643184</v>
      </c>
      <c r="D19" s="245">
        <f t="shared" si="0"/>
        <v>0.4477897791750738</v>
      </c>
      <c r="E19" s="245">
        <f t="shared" si="0"/>
        <v>0.45123811393226604</v>
      </c>
      <c r="F19" s="246">
        <f t="shared" si="0"/>
        <v>0.45789546213589527</v>
      </c>
    </row>
    <row r="20" spans="1:6" ht="18" customHeight="1">
      <c r="A20" s="349"/>
      <c r="B20" s="243">
        <v>10</v>
      </c>
      <c r="C20" s="244">
        <f t="shared" si="0"/>
        <v>0.4603234463550474</v>
      </c>
      <c r="D20" s="245">
        <f t="shared" si="0"/>
        <v>0.4591833039594897</v>
      </c>
      <c r="E20" s="245">
        <f t="shared" si="0"/>
        <v>0.4613908728133268</v>
      </c>
      <c r="F20" s="246">
        <f t="shared" si="0"/>
        <v>0.4669461529165588</v>
      </c>
    </row>
    <row r="21" spans="1:6" ht="18" customHeight="1">
      <c r="A21" s="350"/>
      <c r="B21" s="247">
        <v>15</v>
      </c>
      <c r="C21" s="248">
        <f t="shared" si="0"/>
        <v>0.4732057980572385</v>
      </c>
      <c r="D21" s="249">
        <f t="shared" si="0"/>
        <v>0.47080957547675417</v>
      </c>
      <c r="E21" s="249">
        <f t="shared" si="0"/>
        <v>0.47191378225854697</v>
      </c>
      <c r="F21" s="250">
        <f t="shared" si="0"/>
        <v>0.4765184184026169</v>
      </c>
    </row>
    <row r="22" ht="18" customHeight="1"/>
    <row r="23" spans="1:6" ht="18" customHeight="1">
      <c r="A23" s="368" t="s">
        <v>218</v>
      </c>
      <c r="B23" s="368"/>
      <c r="C23" s="368"/>
      <c r="D23" s="368"/>
      <c r="E23" s="368"/>
      <c r="F23" s="368"/>
    </row>
    <row r="24" spans="1:6" ht="18" customHeight="1">
      <c r="A24" s="351" t="s">
        <v>215</v>
      </c>
      <c r="B24" s="352"/>
      <c r="C24" s="234">
        <v>5</v>
      </c>
      <c r="D24" s="234">
        <v>10</v>
      </c>
      <c r="E24" s="234">
        <v>15</v>
      </c>
      <c r="F24" s="235">
        <v>20</v>
      </c>
    </row>
    <row r="25" spans="1:6" ht="18" customHeight="1">
      <c r="A25" s="369" t="s">
        <v>216</v>
      </c>
      <c r="B25" s="347"/>
      <c r="C25" s="243">
        <f>C24*0.5611</f>
        <v>2.8055000000000003</v>
      </c>
      <c r="D25" s="243">
        <f>D24*0.5611</f>
        <v>5.611000000000001</v>
      </c>
      <c r="E25" s="243">
        <f>E24*0.5611</f>
        <v>8.416500000000001</v>
      </c>
      <c r="F25" s="251">
        <f>F24*0.5611</f>
        <v>11.222000000000001</v>
      </c>
    </row>
    <row r="26" spans="1:6" ht="18" customHeight="1">
      <c r="A26" s="348" t="s">
        <v>217</v>
      </c>
      <c r="B26" s="239">
        <v>1</v>
      </c>
      <c r="C26" s="240">
        <f aca="true" t="shared" si="1" ref="C26:F30">(C8-C17)/C8*100</f>
        <v>-0.24991553783761652</v>
      </c>
      <c r="D26" s="241">
        <f t="shared" si="1"/>
        <v>-0.2738554042146363</v>
      </c>
      <c r="E26" s="241">
        <f t="shared" si="1"/>
        <v>-0.2517757738486606</v>
      </c>
      <c r="F26" s="242">
        <f t="shared" si="1"/>
        <v>-0.2740977616315434</v>
      </c>
    </row>
    <row r="27" spans="1:6" ht="18" customHeight="1">
      <c r="A27" s="349"/>
      <c r="B27" s="243">
        <v>3</v>
      </c>
      <c r="C27" s="244">
        <f t="shared" si="1"/>
        <v>0.1577306741381046</v>
      </c>
      <c r="D27" s="245">
        <f t="shared" si="1"/>
        <v>0.02575120347339515</v>
      </c>
      <c r="E27" s="245">
        <f t="shared" si="1"/>
        <v>0.2757114878185976</v>
      </c>
      <c r="F27" s="246">
        <f t="shared" si="1"/>
        <v>0.14813382342433026</v>
      </c>
    </row>
    <row r="28" spans="1:6" ht="18" customHeight="1">
      <c r="A28" s="349"/>
      <c r="B28" s="243">
        <v>5</v>
      </c>
      <c r="C28" s="244">
        <f t="shared" si="1"/>
        <v>0.2117150804195323</v>
      </c>
      <c r="D28" s="245">
        <f t="shared" si="1"/>
        <v>0.06923026666507713</v>
      </c>
      <c r="E28" s="245">
        <f t="shared" si="1"/>
        <v>0.23477472202828686</v>
      </c>
      <c r="F28" s="246">
        <f t="shared" si="1"/>
        <v>0.08826922629385006</v>
      </c>
    </row>
    <row r="29" spans="1:6" ht="18" customHeight="1">
      <c r="A29" s="349"/>
      <c r="B29" s="243">
        <v>10</v>
      </c>
      <c r="C29" s="244">
        <f t="shared" si="1"/>
        <v>0.08173510852020686</v>
      </c>
      <c r="D29" s="245">
        <f t="shared" si="1"/>
        <v>-0.039935503156792576</v>
      </c>
      <c r="E29" s="245">
        <f t="shared" si="1"/>
        <v>0.1534575171333496</v>
      </c>
      <c r="F29" s="246">
        <f t="shared" si="1"/>
        <v>0.03293664813556811</v>
      </c>
    </row>
    <row r="30" spans="1:6" ht="18" customHeight="1">
      <c r="A30" s="350"/>
      <c r="B30" s="247">
        <v>15</v>
      </c>
      <c r="C30" s="248">
        <f t="shared" si="1"/>
        <v>-0.0646644231842917</v>
      </c>
      <c r="D30" s="249">
        <f t="shared" si="1"/>
        <v>-0.19356788183744028</v>
      </c>
      <c r="E30" s="249">
        <f t="shared" si="1"/>
        <v>-0.0029205887999414768</v>
      </c>
      <c r="F30" s="250">
        <f t="shared" si="1"/>
        <v>-0.12994713230023916</v>
      </c>
    </row>
    <row r="31" ht="18" customHeight="1"/>
    <row r="32" ht="18" customHeight="1"/>
    <row r="33" ht="18" customHeight="1"/>
    <row r="34" ht="18" customHeight="1"/>
  </sheetData>
  <mergeCells count="13">
    <mergeCell ref="H8:H12"/>
    <mergeCell ref="A23:F23"/>
    <mergeCell ref="A24:B24"/>
    <mergeCell ref="A17:A21"/>
    <mergeCell ref="A5:F5"/>
    <mergeCell ref="A25:B25"/>
    <mergeCell ref="A26:A30"/>
    <mergeCell ref="A6:B6"/>
    <mergeCell ref="A7:B7"/>
    <mergeCell ref="A15:B15"/>
    <mergeCell ref="A16:B16"/>
    <mergeCell ref="A8:A12"/>
    <mergeCell ref="A14:F14"/>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群馬県立医療短期大学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保科 正夫</dc:creator>
  <cp:keywords/>
  <dc:description/>
  <cp:lastModifiedBy>Tomio Koyama</cp:lastModifiedBy>
  <dcterms:created xsi:type="dcterms:W3CDTF">2005-05-10T09:04:03Z</dcterms:created>
  <dcterms:modified xsi:type="dcterms:W3CDTF">2009-02-25T14:00:50Z</dcterms:modified>
  <cp:category/>
  <cp:version/>
  <cp:contentType/>
  <cp:contentStatus/>
</cp:coreProperties>
</file>